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1400DB00\chiken\31：新規依頼時に渡すもの\"/>
    </mc:Choice>
  </mc:AlternateContent>
  <xr:revisionPtr revIDLastSave="0" documentId="13_ncr:1_{68CE1BE1-B62D-482C-AD27-18D5357D669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受託研究費積算書 (記入例)" sheetId="6" r:id="rId1"/>
    <sheet name="受託研究費積算書" sheetId="4" r:id="rId2"/>
  </sheets>
  <definedNames>
    <definedName name="_xlnm.Print_Area" localSheetId="1">受託研究費積算書!$A$1:$J$24</definedName>
    <definedName name="_xlnm.Print_Area" localSheetId="0">'受託研究費積算書 (記入例)'!$A$1:$J$54</definedName>
    <definedName name="_xlnm.Print_Titles" localSheetId="1">受託研究費積算書!$1:$3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4" l="1"/>
  <c r="K22" i="4" s="1"/>
  <c r="I21" i="4"/>
  <c r="K21" i="4" s="1"/>
  <c r="I20" i="4"/>
  <c r="K20" i="4" s="1"/>
  <c r="I24" i="6"/>
  <c r="H24" i="6"/>
  <c r="G24" i="6"/>
  <c r="I22" i="6"/>
  <c r="K22" i="6" s="1"/>
  <c r="K20" i="6"/>
  <c r="I20" i="6"/>
  <c r="E48" i="4" l="1"/>
  <c r="E38" i="4"/>
  <c r="E28" i="4"/>
  <c r="E15" i="4"/>
  <c r="G15" i="4" l="1"/>
  <c r="H15" i="4" s="1"/>
  <c r="I15" i="4" l="1"/>
  <c r="K15" i="4" s="1"/>
  <c r="E49" i="4"/>
  <c r="E51" i="4" s="1"/>
  <c r="G48" i="4"/>
  <c r="E39" i="4"/>
  <c r="G38" i="4"/>
  <c r="E29" i="4"/>
  <c r="G28" i="4"/>
  <c r="E33" i="6"/>
  <c r="G33" i="6" s="1"/>
  <c r="E32" i="6"/>
  <c r="G32" i="6" s="1"/>
  <c r="E15" i="6"/>
  <c r="G15" i="6" s="1"/>
  <c r="H48" i="4" l="1"/>
  <c r="E52" i="4"/>
  <c r="G49" i="4"/>
  <c r="G50" i="4" s="1"/>
  <c r="H38" i="4"/>
  <c r="G39" i="4"/>
  <c r="E41" i="4"/>
  <c r="E42" i="4" s="1"/>
  <c r="H28" i="4"/>
  <c r="G29" i="4"/>
  <c r="E31" i="4"/>
  <c r="E32" i="4" s="1"/>
  <c r="H33" i="6"/>
  <c r="I33" i="6" s="1"/>
  <c r="K33" i="6" s="1"/>
  <c r="E35" i="6"/>
  <c r="E36" i="6" s="1"/>
  <c r="E42" i="6"/>
  <c r="G42" i="6" s="1"/>
  <c r="E41" i="6"/>
  <c r="I21" i="6"/>
  <c r="K21" i="6" s="1"/>
  <c r="G51" i="4" l="1"/>
  <c r="H49" i="4"/>
  <c r="H50" i="4" s="1"/>
  <c r="I48" i="4"/>
  <c r="K48" i="4" s="1"/>
  <c r="H39" i="4"/>
  <c r="H40" i="4" s="1"/>
  <c r="G40" i="4"/>
  <c r="I38" i="4"/>
  <c r="K38" i="4" s="1"/>
  <c r="H29" i="4"/>
  <c r="I29" i="4" s="1"/>
  <c r="K29" i="4" s="1"/>
  <c r="G30" i="4"/>
  <c r="I28" i="4"/>
  <c r="K28" i="4" s="1"/>
  <c r="G34" i="6"/>
  <c r="H32" i="6"/>
  <c r="H34" i="6" s="1"/>
  <c r="H42" i="6"/>
  <c r="I42" i="6" s="1"/>
  <c r="K42" i="6" s="1"/>
  <c r="G41" i="6"/>
  <c r="E44" i="6"/>
  <c r="E45" i="6" s="1"/>
  <c r="H51" i="4" l="1"/>
  <c r="H52" i="4" s="1"/>
  <c r="H53" i="4" s="1"/>
  <c r="I50" i="4"/>
  <c r="K50" i="4" s="1"/>
  <c r="I49" i="4"/>
  <c r="K49" i="4" s="1"/>
  <c r="G52" i="4"/>
  <c r="H41" i="4"/>
  <c r="H42" i="4" s="1"/>
  <c r="H43" i="4" s="1"/>
  <c r="I40" i="4"/>
  <c r="K40" i="4" s="1"/>
  <c r="G41" i="4"/>
  <c r="I39" i="4"/>
  <c r="K39" i="4" s="1"/>
  <c r="G31" i="4"/>
  <c r="G32" i="4" s="1"/>
  <c r="H30" i="4"/>
  <c r="I30" i="4" s="1"/>
  <c r="K30" i="4" s="1"/>
  <c r="G35" i="6"/>
  <c r="G36" i="6" s="1"/>
  <c r="I34" i="6"/>
  <c r="K34" i="6" s="1"/>
  <c r="H35" i="6"/>
  <c r="H36" i="6" s="1"/>
  <c r="I32" i="6"/>
  <c r="K32" i="6" s="1"/>
  <c r="G43" i="6"/>
  <c r="H41" i="6"/>
  <c r="H43" i="6" s="1"/>
  <c r="E16" i="6"/>
  <c r="E16" i="4"/>
  <c r="I51" i="4" l="1"/>
  <c r="K51" i="4" s="1"/>
  <c r="G16" i="6"/>
  <c r="G17" i="6" s="1"/>
  <c r="G18" i="6" s="1"/>
  <c r="G16" i="4"/>
  <c r="E18" i="4"/>
  <c r="E19" i="4" s="1"/>
  <c r="I52" i="4"/>
  <c r="K52" i="4" s="1"/>
  <c r="I41" i="4"/>
  <c r="K41" i="4" s="1"/>
  <c r="G53" i="4"/>
  <c r="G42" i="4"/>
  <c r="G33" i="4"/>
  <c r="H31" i="4"/>
  <c r="H37" i="6"/>
  <c r="G37" i="6"/>
  <c r="I36" i="6"/>
  <c r="K36" i="6" s="1"/>
  <c r="I35" i="6"/>
  <c r="K35" i="6" s="1"/>
  <c r="H44" i="6"/>
  <c r="G44" i="6"/>
  <c r="I43" i="6"/>
  <c r="K43" i="6" s="1"/>
  <c r="I41" i="6"/>
  <c r="K41" i="6" s="1"/>
  <c r="E18" i="6"/>
  <c r="E19" i="6" s="1"/>
  <c r="I53" i="4" l="1"/>
  <c r="K53" i="4" s="1"/>
  <c r="J53" i="4" s="1"/>
  <c r="H16" i="6"/>
  <c r="I16" i="6" s="1"/>
  <c r="K16" i="6" s="1"/>
  <c r="H16" i="4"/>
  <c r="I16" i="4" s="1"/>
  <c r="K16" i="4" s="1"/>
  <c r="G17" i="4"/>
  <c r="G18" i="4" s="1"/>
  <c r="G19" i="4" s="1"/>
  <c r="I42" i="4"/>
  <c r="K42" i="4" s="1"/>
  <c r="G43" i="4"/>
  <c r="I31" i="4"/>
  <c r="K31" i="4" s="1"/>
  <c r="H32" i="4"/>
  <c r="I32" i="4" s="1"/>
  <c r="K32" i="4" s="1"/>
  <c r="I37" i="6"/>
  <c r="K37" i="6" s="1"/>
  <c r="I44" i="6"/>
  <c r="K44" i="6" s="1"/>
  <c r="H45" i="6"/>
  <c r="H46" i="6" s="1"/>
  <c r="G45" i="6"/>
  <c r="H15" i="6"/>
  <c r="I15" i="6" s="1"/>
  <c r="K15" i="6" s="1"/>
  <c r="G19" i="6"/>
  <c r="I43" i="4" l="1"/>
  <c r="I33" i="4"/>
  <c r="H33" i="4"/>
  <c r="I45" i="6"/>
  <c r="K45" i="6" s="1"/>
  <c r="G46" i="6"/>
  <c r="H17" i="6"/>
  <c r="H18" i="6" s="1"/>
  <c r="I18" i="6" s="1"/>
  <c r="K18" i="6" s="1"/>
  <c r="B9" i="6"/>
  <c r="G23" i="4"/>
  <c r="B9" i="4" s="1"/>
  <c r="I46" i="6" l="1"/>
  <c r="K46" i="6" s="1"/>
  <c r="J43" i="4"/>
  <c r="K43" i="4"/>
  <c r="K33" i="4"/>
  <c r="J33" i="4" s="1"/>
  <c r="I17" i="6"/>
  <c r="K17" i="6" s="1"/>
  <c r="H19" i="6"/>
  <c r="I19" i="6" s="1"/>
  <c r="K19" i="6" s="1"/>
  <c r="I23" i="6"/>
  <c r="K23" i="6" s="1"/>
  <c r="K24" i="6" l="1"/>
  <c r="H17" i="4"/>
  <c r="B10" i="6"/>
  <c r="H18" i="4" l="1"/>
  <c r="I18" i="4" s="1"/>
  <c r="K18" i="4" s="1"/>
  <c r="I17" i="4"/>
  <c r="K17" i="4" s="1"/>
  <c r="H19" i="4" l="1"/>
  <c r="H23" i="4" s="1"/>
  <c r="B10" i="4" s="1"/>
  <c r="I19" i="4" l="1"/>
  <c r="K19" i="4" s="1"/>
  <c r="I23" i="4" l="1"/>
  <c r="K23" i="4" l="1"/>
  <c r="J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柳原 浩子</author>
  </authors>
  <commentList>
    <comment ref="B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契約例数を入力してください。</t>
        </r>
      </text>
    </comment>
    <comment ref="C1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16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28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38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3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48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  <comment ref="C49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ポイント数を入力してください。（数字のみ）</t>
        </r>
      </text>
    </comment>
  </commentList>
</comments>
</file>

<file path=xl/sharedStrings.xml><?xml version="1.0" encoding="utf-8"?>
<sst xmlns="http://schemas.openxmlformats.org/spreadsheetml/2006/main" count="218" uniqueCount="66">
  <si>
    <t>治験依頼者</t>
    <rPh sb="0" eb="2">
      <t>チケン</t>
    </rPh>
    <rPh sb="2" eb="4">
      <t>イライ</t>
    </rPh>
    <rPh sb="4" eb="5">
      <t>シャ</t>
    </rPh>
    <phoneticPr fontId="1"/>
  </si>
  <si>
    <t>治験責任医師</t>
    <rPh sb="0" eb="2">
      <t>チケン</t>
    </rPh>
    <rPh sb="2" eb="4">
      <t>セキニン</t>
    </rPh>
    <rPh sb="4" eb="6">
      <t>イシ</t>
    </rPh>
    <phoneticPr fontId="1"/>
  </si>
  <si>
    <t>治験課題名</t>
    <rPh sb="0" eb="2">
      <t>チケン</t>
    </rPh>
    <rPh sb="2" eb="4">
      <t>カダイ</t>
    </rPh>
    <rPh sb="4" eb="5">
      <t>メイ</t>
    </rPh>
    <phoneticPr fontId="1"/>
  </si>
  <si>
    <t>治験期間</t>
    <rPh sb="0" eb="2">
      <t>チケン</t>
    </rPh>
    <rPh sb="2" eb="4">
      <t>キカン</t>
    </rPh>
    <phoneticPr fontId="1"/>
  </si>
  <si>
    <t>区分</t>
    <rPh sb="0" eb="2">
      <t>クブン</t>
    </rPh>
    <phoneticPr fontId="1"/>
  </si>
  <si>
    <t>算出基準</t>
    <rPh sb="0" eb="2">
      <t>サンシュツ</t>
    </rPh>
    <rPh sb="2" eb="4">
      <t>キジュン</t>
    </rPh>
    <phoneticPr fontId="1"/>
  </si>
  <si>
    <t>治験薬管理経費</t>
    <rPh sb="0" eb="2">
      <t>チケン</t>
    </rPh>
    <rPh sb="2" eb="3">
      <t>ヤク</t>
    </rPh>
    <rPh sb="3" eb="5">
      <t>カンリ</t>
    </rPh>
    <rPh sb="5" eb="6">
      <t>ケイ</t>
    </rPh>
    <rPh sb="6" eb="7">
      <t>ヒ</t>
    </rPh>
    <phoneticPr fontId="1"/>
  </si>
  <si>
    <t>（Ａ）×10％</t>
    <phoneticPr fontId="1"/>
  </si>
  <si>
    <t>{（Ａ）＋（Ｂ）}×30％</t>
    <phoneticPr fontId="1"/>
  </si>
  <si>
    <t>固定費（30％）</t>
    <rPh sb="0" eb="2">
      <t>コテイ</t>
    </rPh>
    <rPh sb="2" eb="3">
      <t>ヒ</t>
    </rPh>
    <phoneticPr fontId="1"/>
  </si>
  <si>
    <t>変動費（70%）</t>
    <rPh sb="0" eb="2">
      <t>ヘンドウ</t>
    </rPh>
    <rPh sb="2" eb="3">
      <t>ヒ</t>
    </rPh>
    <phoneticPr fontId="1"/>
  </si>
  <si>
    <t>～</t>
    <phoneticPr fontId="1"/>
  </si>
  <si>
    <t>（所属）　（氏名）</t>
    <rPh sb="1" eb="3">
      <t>ショゾク</t>
    </rPh>
    <rPh sb="6" eb="8">
      <t>シメイ</t>
    </rPh>
    <phoneticPr fontId="1"/>
  </si>
  <si>
    <t>（名称）</t>
    <rPh sb="1" eb="3">
      <t>メイショウ</t>
    </rPh>
    <phoneticPr fontId="1"/>
  </si>
  <si>
    <t>契約例数</t>
    <rPh sb="0" eb="2">
      <t>ケイヤク</t>
    </rPh>
    <rPh sb="2" eb="3">
      <t>レイ</t>
    </rPh>
    <rPh sb="3" eb="4">
      <t>スウ</t>
    </rPh>
    <phoneticPr fontId="1"/>
  </si>
  <si>
    <t>研究費積算表</t>
    <rPh sb="0" eb="3">
      <t>ケンキュウヒ</t>
    </rPh>
    <rPh sb="3" eb="5">
      <t>セキサン</t>
    </rPh>
    <rPh sb="5" eb="6">
      <t>ヒョウ</t>
    </rPh>
    <phoneticPr fontId="1"/>
  </si>
  <si>
    <t>作成日：　　　　　年　　　　月　　　　日</t>
    <rPh sb="0" eb="3">
      <t>サクセイビ</t>
    </rPh>
    <rPh sb="9" eb="10">
      <t>トシ</t>
    </rPh>
    <rPh sb="14" eb="15">
      <t>ツキ</t>
    </rPh>
    <rPh sb="19" eb="20">
      <t>ヒ</t>
    </rPh>
    <phoneticPr fontId="1"/>
  </si>
  <si>
    <t>　　　　　年　　　　月　　　　日</t>
    <rPh sb="5" eb="6">
      <t>トシ</t>
    </rPh>
    <rPh sb="10" eb="11">
      <t>ツキ</t>
    </rPh>
    <rPh sb="15" eb="16">
      <t>ヒ</t>
    </rPh>
    <phoneticPr fontId="1"/>
  </si>
  <si>
    <t>例</t>
    <rPh sb="0" eb="1">
      <t>レイ</t>
    </rPh>
    <phoneticPr fontId="1"/>
  </si>
  <si>
    <t>臨床試験研究経費</t>
    <rPh sb="0" eb="2">
      <t>リンショウ</t>
    </rPh>
    <rPh sb="2" eb="4">
      <t>シケン</t>
    </rPh>
    <rPh sb="4" eb="6">
      <t>ケンキュウ</t>
    </rPh>
    <rPh sb="6" eb="8">
      <t>ケイヒ</t>
    </rPh>
    <phoneticPr fontId="1"/>
  </si>
  <si>
    <t>研究費（Ａ）</t>
    <rPh sb="0" eb="3">
      <t>ケンキュウヒ</t>
    </rPh>
    <phoneticPr fontId="1"/>
  </si>
  <si>
    <t>（A）小計</t>
    <rPh sb="3" eb="5">
      <t>ショウケイ</t>
    </rPh>
    <phoneticPr fontId="1"/>
  </si>
  <si>
    <t>（消費税別）</t>
    <rPh sb="1" eb="4">
      <t>ショウヒゼイ</t>
    </rPh>
    <rPh sb="4" eb="5">
      <t>ベツ</t>
    </rPh>
    <phoneticPr fontId="1"/>
  </si>
  <si>
    <t>管理的経費（Ｂ）</t>
    <rPh sb="0" eb="3">
      <t>カンリテキ</t>
    </rPh>
    <rPh sb="3" eb="4">
      <t>ケイ</t>
    </rPh>
    <rPh sb="4" eb="5">
      <t>ヒ</t>
    </rPh>
    <phoneticPr fontId="1"/>
  </si>
  <si>
    <t>技術料・建物使用料（Ｃ）</t>
    <rPh sb="0" eb="3">
      <t>ギジュツリョウ</t>
    </rPh>
    <rPh sb="4" eb="6">
      <t>タテモノ</t>
    </rPh>
    <rPh sb="6" eb="9">
      <t>シヨウリョウ</t>
    </rPh>
    <phoneticPr fontId="1"/>
  </si>
  <si>
    <t>（A)＋（B)＋（C)合計</t>
    <rPh sb="11" eb="13">
      <t>ゴウケイ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</si>
  <si>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</si>
  <si>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</si>
  <si>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（治験課題名/治験実施計画書番号）</t>
    <rPh sb="1" eb="3">
      <t>チケン</t>
    </rPh>
    <rPh sb="3" eb="5">
      <t>カダイ</t>
    </rPh>
    <rPh sb="5" eb="6">
      <t>メイ</t>
    </rPh>
    <rPh sb="7" eb="9">
      <t>チケン</t>
    </rPh>
    <rPh sb="9" eb="11">
      <t>ジッシ</t>
    </rPh>
    <rPh sb="11" eb="14">
      <t>ケイカクショ</t>
    </rPh>
    <rPh sb="14" eb="16">
      <t>バンゴウ</t>
    </rPh>
    <phoneticPr fontId="1"/>
  </si>
  <si>
    <t>○○製薬株式会社</t>
    <rPh sb="2" eb="4">
      <t>セイヤク</t>
    </rPh>
    <rPh sb="4" eb="8">
      <t>カブシ</t>
    </rPh>
    <phoneticPr fontId="1"/>
  </si>
  <si>
    <t>△△科・△△　△△</t>
    <rPh sb="2" eb="3">
      <t>カ</t>
    </rPh>
    <phoneticPr fontId="1"/>
  </si>
  <si>
    <t>□□試験（治験実施計画書番号：abc-123）</t>
    <rPh sb="2" eb="4">
      <t>シケン</t>
    </rPh>
    <rPh sb="5" eb="7">
      <t>チケン</t>
    </rPh>
    <rPh sb="7" eb="9">
      <t>ジッシ</t>
    </rPh>
    <rPh sb="9" eb="12">
      <t>ケイカクショ</t>
    </rPh>
    <rPh sb="12" eb="14">
      <t>バンゴウ</t>
    </rPh>
    <phoneticPr fontId="1"/>
  </si>
  <si>
    <t>×￥6,000</t>
    <phoneticPr fontId="1"/>
  </si>
  <si>
    <t>×￥1,000</t>
    <phoneticPr fontId="1"/>
  </si>
  <si>
    <t>1例当たり変動費￥900,900</t>
    <phoneticPr fontId="1"/>
  </si>
  <si>
    <t>（A）　小計</t>
    <rPh sb="4" eb="6">
      <t>ショウケイ</t>
    </rPh>
    <phoneticPr fontId="1"/>
  </si>
  <si>
    <t>合計</t>
    <rPh sb="0" eb="2">
      <t>ゴウケイ</t>
    </rPh>
    <phoneticPr fontId="1"/>
  </si>
  <si>
    <t>変動費/契約例数</t>
    <rPh sb="0" eb="2">
      <t>ヘンドウ</t>
    </rPh>
    <rPh sb="2" eb="3">
      <t>ヒ</t>
    </rPh>
    <rPh sb="4" eb="6">
      <t>ケイヤク</t>
    </rPh>
    <rPh sb="6" eb="7">
      <t>レイ</t>
    </rPh>
    <rPh sb="7" eb="8">
      <t>スウ</t>
    </rPh>
    <phoneticPr fontId="1"/>
  </si>
  <si>
    <t>スクリーニング期に脱落した症例1例につき</t>
    <rPh sb="7" eb="8">
      <t>キ</t>
    </rPh>
    <rPh sb="9" eb="11">
      <t>ダツラク</t>
    </rPh>
    <rPh sb="13" eb="15">
      <t>ショウレイ</t>
    </rPh>
    <rPh sb="16" eb="17">
      <t>レイ</t>
    </rPh>
    <phoneticPr fontId="1"/>
  </si>
  <si>
    <t>実費</t>
    <rPh sb="0" eb="2">
      <t>ジッピ</t>
    </rPh>
    <phoneticPr fontId="1"/>
  </si>
  <si>
    <t>金額</t>
    <rPh sb="0" eb="2">
      <t>キンガク</t>
    </rPh>
    <phoneticPr fontId="1"/>
  </si>
  <si>
    <t>【記入上の注意点】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</si>
  <si>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>※固定費は小数点以下切り捨てとします。</t>
    <rPh sb="1" eb="4">
      <t>コテイヒ</t>
    </rPh>
    <rPh sb="10" eb="11">
      <t>キ</t>
    </rPh>
    <rPh sb="12" eb="13">
      <t>ス</t>
    </rPh>
    <phoneticPr fontId="1"/>
  </si>
  <si>
    <t>※合計金額＝固定費＋変動費の合計金額であることとします。</t>
    <rPh sb="1" eb="3">
      <t>ゴウケイ</t>
    </rPh>
    <rPh sb="3" eb="5">
      <t>キンガク</t>
    </rPh>
    <rPh sb="6" eb="8">
      <t>コテイ</t>
    </rPh>
    <rPh sb="8" eb="9">
      <t>ヒ</t>
    </rPh>
    <rPh sb="10" eb="12">
      <t>ヘンドウ</t>
    </rPh>
    <rPh sb="12" eb="13">
      <t>ヒ</t>
    </rPh>
    <rPh sb="14" eb="16">
      <t>ゴウケイ</t>
    </rPh>
    <rPh sb="16" eb="18">
      <t>キンガク</t>
    </rPh>
    <phoneticPr fontId="1"/>
  </si>
  <si>
    <t>※脱落症例費用等、別途設定される費用がある場合は、一行挿入して追記することとします。</t>
    <rPh sb="1" eb="3">
      <t>ダツラク</t>
    </rPh>
    <rPh sb="3" eb="5">
      <t>ショウレイ</t>
    </rPh>
    <rPh sb="5" eb="7">
      <t>ヒヨウ</t>
    </rPh>
    <rPh sb="7" eb="8">
      <t>トウ</t>
    </rPh>
    <rPh sb="9" eb="11">
      <t>ベット</t>
    </rPh>
    <rPh sb="11" eb="13">
      <t>セッテイ</t>
    </rPh>
    <rPh sb="16" eb="18">
      <t>ヒヨウ</t>
    </rPh>
    <rPh sb="21" eb="23">
      <t>バアイ</t>
    </rPh>
    <rPh sb="25" eb="27">
      <t>イチギョウ</t>
    </rPh>
    <rPh sb="27" eb="29">
      <t>ソウニュウ</t>
    </rPh>
    <rPh sb="31" eb="33">
      <t>ツイキ</t>
    </rPh>
    <phoneticPr fontId="1"/>
  </si>
  <si>
    <r>
      <t>※症例追加、期間延長等で費用に変更が生じる場合は、新しい表に</t>
    </r>
    <r>
      <rPr>
        <b/>
        <sz val="14"/>
        <color rgb="FFC00000"/>
        <rFont val="ＭＳ Ｐゴシック"/>
        <family val="3"/>
        <charset val="128"/>
      </rPr>
      <t>変更分のみを作成</t>
    </r>
    <r>
      <rPr>
        <sz val="14"/>
        <color rgb="FFC00000"/>
        <rFont val="ＭＳ Ｐゴシック"/>
        <family val="3"/>
        <charset val="128"/>
      </rPr>
      <t>することとします。</t>
    </r>
    <rPh sb="1" eb="3">
      <t>ショウレイ</t>
    </rPh>
    <rPh sb="3" eb="5">
      <t>ツイカ</t>
    </rPh>
    <rPh sb="6" eb="8">
      <t>キカン</t>
    </rPh>
    <rPh sb="8" eb="10">
      <t>エンチョウ</t>
    </rPh>
    <rPh sb="10" eb="11">
      <t>トウ</t>
    </rPh>
    <rPh sb="12" eb="14">
      <t>ヒヨウ</t>
    </rPh>
    <rPh sb="15" eb="17">
      <t>ヘンコウ</t>
    </rPh>
    <rPh sb="18" eb="19">
      <t>ショウ</t>
    </rPh>
    <rPh sb="21" eb="23">
      <t>バアイ</t>
    </rPh>
    <rPh sb="25" eb="26">
      <t>アタラ</t>
    </rPh>
    <rPh sb="28" eb="29">
      <t>ヒョウ</t>
    </rPh>
    <rPh sb="30" eb="32">
      <t>ヘンコウ</t>
    </rPh>
    <rPh sb="32" eb="33">
      <t>ブン</t>
    </rPh>
    <rPh sb="36" eb="38">
      <t>サクセイ</t>
    </rPh>
    <phoneticPr fontId="1"/>
  </si>
  <si>
    <t>※消費税は小数点以下切り捨てとします。</t>
    <rPh sb="1" eb="4">
      <t>ショウヒゼイ</t>
    </rPh>
    <rPh sb="5" eb="8">
      <t>ショウスウテン</t>
    </rPh>
    <rPh sb="8" eb="10">
      <t>イカ</t>
    </rPh>
    <rPh sb="10" eb="11">
      <t>キ</t>
    </rPh>
    <rPh sb="12" eb="13">
      <t>ス</t>
    </rPh>
    <phoneticPr fontId="1"/>
  </si>
  <si>
    <t>研究費積算表（期間延長分 ～2020/3→～2020/10）</t>
    <rPh sb="0" eb="3">
      <t>ケンキュウヒ</t>
    </rPh>
    <rPh sb="3" eb="5">
      <t>セキサン</t>
    </rPh>
    <rPh sb="5" eb="6">
      <t>ヒョウ</t>
    </rPh>
    <rPh sb="7" eb="9">
      <t>キカン</t>
    </rPh>
    <rPh sb="9" eb="11">
      <t>エンチョウ</t>
    </rPh>
    <rPh sb="11" eb="12">
      <t>ブン</t>
    </rPh>
    <phoneticPr fontId="1"/>
  </si>
  <si>
    <t>契約金額（合計）</t>
    <rPh sb="0" eb="2">
      <t>ケイヤク</t>
    </rPh>
    <rPh sb="2" eb="4">
      <t>キンガク</t>
    </rPh>
    <rPh sb="5" eb="7">
      <t>ゴウケイ</t>
    </rPh>
    <phoneticPr fontId="1"/>
  </si>
  <si>
    <t>契約金額（固定費）</t>
    <rPh sb="0" eb="2">
      <t>ケイヤク</t>
    </rPh>
    <rPh sb="2" eb="4">
      <t>キンガク</t>
    </rPh>
    <rPh sb="5" eb="8">
      <t>コテイヒ</t>
    </rPh>
    <phoneticPr fontId="1"/>
  </si>
  <si>
    <t>（消費税別）</t>
    <phoneticPr fontId="1"/>
  </si>
  <si>
    <t>（消費税別）</t>
    <phoneticPr fontId="1"/>
  </si>
  <si>
    <t>　※治験契約書第12条1項1号記載の金額</t>
    <rPh sb="2" eb="4">
      <t>チケン</t>
    </rPh>
    <rPh sb="4" eb="7">
      <t>ケイヤクショ</t>
    </rPh>
    <rPh sb="7" eb="8">
      <t>ダイ</t>
    </rPh>
    <rPh sb="10" eb="11">
      <t>ジョウ</t>
    </rPh>
    <rPh sb="12" eb="13">
      <t>コウ</t>
    </rPh>
    <rPh sb="14" eb="15">
      <t>ゴウ</t>
    </rPh>
    <rPh sb="15" eb="17">
      <t>キサイ</t>
    </rPh>
    <rPh sb="18" eb="20">
      <t>キンガク</t>
    </rPh>
    <phoneticPr fontId="1"/>
  </si>
  <si>
    <t>　※治験契約書第12条3項記載の金額</t>
    <rPh sb="12" eb="13">
      <t>コウ</t>
    </rPh>
    <rPh sb="16" eb="18">
      <t>キンガク</t>
    </rPh>
    <phoneticPr fontId="1"/>
  </si>
  <si>
    <t>例数</t>
    <rPh sb="0" eb="1">
      <t>レイ</t>
    </rPh>
    <rPh sb="1" eb="2">
      <t>スウ</t>
    </rPh>
    <phoneticPr fontId="1"/>
  </si>
  <si>
    <t>研究費積算表（症例追加分 4例→5例）</t>
    <rPh sb="0" eb="3">
      <t>ケンキュウヒ</t>
    </rPh>
    <rPh sb="3" eb="5">
      <t>セキサン</t>
    </rPh>
    <rPh sb="5" eb="6">
      <t>ヒョウ</t>
    </rPh>
    <rPh sb="7" eb="9">
      <t>ショウレイ</t>
    </rPh>
    <rPh sb="9" eb="11">
      <t>ツイカ</t>
    </rPh>
    <rPh sb="11" eb="12">
      <t>ブン</t>
    </rPh>
    <rPh sb="14" eb="15">
      <t>レイ</t>
    </rPh>
    <rPh sb="17" eb="18">
      <t>レイ</t>
    </rPh>
    <phoneticPr fontId="1"/>
  </si>
  <si>
    <t>1例当たり変動費￥12,012</t>
    <phoneticPr fontId="1"/>
  </si>
  <si>
    <t>-</t>
    <phoneticPr fontId="1"/>
  </si>
  <si>
    <t>1例当たり変動費￥890,890</t>
    <phoneticPr fontId="1"/>
  </si>
  <si>
    <t>受託研究費算定書（治験）</t>
    <rPh sb="0" eb="2">
      <t>ジュタク</t>
    </rPh>
    <rPh sb="2" eb="5">
      <t>ケンキュウヒ</t>
    </rPh>
    <rPh sb="5" eb="7">
      <t>サンテイ</t>
    </rPh>
    <rPh sb="7" eb="8">
      <t>ショ</t>
    </rPh>
    <rPh sb="9" eb="11">
      <t>チケン</t>
    </rPh>
    <phoneticPr fontId="1"/>
  </si>
  <si>
    <t>【整理番号：●●●●●●】</t>
    <rPh sb="1" eb="3">
      <t>セイリ</t>
    </rPh>
    <rPh sb="3" eb="5">
      <t>バンゴウ</t>
    </rPh>
    <phoneticPr fontId="1"/>
  </si>
  <si>
    <t>治験審査委員会審査費用（D）</t>
    <rPh sb="0" eb="2">
      <t>チケン</t>
    </rPh>
    <rPh sb="2" eb="4">
      <t>シンサ</t>
    </rPh>
    <rPh sb="4" eb="7">
      <t>イインカイ</t>
    </rPh>
    <rPh sb="7" eb="9">
      <t>シンサ</t>
    </rPh>
    <rPh sb="9" eb="11">
      <t>ヒヨウ</t>
    </rPh>
    <phoneticPr fontId="1"/>
  </si>
  <si>
    <t>初回時</t>
    <rPh sb="0" eb="2">
      <t>ショカイ</t>
    </rPh>
    <rPh sb="2" eb="3">
      <t>ジ</t>
    </rPh>
    <phoneticPr fontId="1"/>
  </si>
  <si>
    <t>脱落症例費用（E）</t>
    <rPh sb="0" eb="2">
      <t>ダツラク</t>
    </rPh>
    <rPh sb="2" eb="4">
      <t>ショウレイ</t>
    </rPh>
    <rPh sb="4" eb="6">
      <t>ヒヨウ</t>
    </rPh>
    <phoneticPr fontId="1"/>
  </si>
  <si>
    <t>輸液セット費用（G）</t>
    <rPh sb="0" eb="2">
      <t>ユエキ</t>
    </rPh>
    <rPh sb="5" eb="7">
      <t>ヒヨウ</t>
    </rPh>
    <phoneticPr fontId="1"/>
  </si>
  <si>
    <t>監査費用（F）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</si>
</sst>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3" formatCode="_ * #,##0.00_ ;_ * \-#,##0.00_ ;_ * &quot;-&quot;??_ ;_ @_ "/>
    <numFmt numFmtId="176" formatCode="[$-F800]dddd\,\ mmmm\ dd\,\ yyyy"/>
    <numFmt numFmtId="177" formatCode="0&quot;例&quot;"/>
    <numFmt numFmtId="178" formatCode="yyyy&quot;年&quot;m&quot;月&quot;d&quot;日&quot;;@"/>
    <numFmt numFmtId="179" formatCode="&quot;作成日：　&quot;yyyy&quot;年&quot;m&quot;月&quot;d&quot;日&quot;"/>
    <numFmt numFmtId="180" formatCode="0&quot;ポイント&quot;"/>
    <numFmt numFmtId="181" formatCode="0_ "/>
    <numFmt numFmtId="182" formatCode="#,##0_ "/>
    <numFmt numFmtId="183" formatCode="0_);[Red]\(0\)"/>
    <numFmt numFmtId="184" formatCode="&quot;1例当たり変動費￥&quot;#,###,###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 shrinkToFit="1"/>
    </xf>
    <xf numFmtId="42" fontId="5" fillId="0" borderId="1" xfId="0" applyNumberFormat="1" applyFont="1" applyFill="1" applyBorder="1" applyAlignment="1">
      <alignment vertical="center" shrinkToFit="1"/>
    </xf>
    <xf numFmtId="42" fontId="5" fillId="0" borderId="5" xfId="0" applyNumberFormat="1" applyFont="1" applyFill="1" applyBorder="1" applyAlignment="1">
      <alignment vertical="center" shrinkToFit="1"/>
    </xf>
    <xf numFmtId="42" fontId="5" fillId="0" borderId="11" xfId="0" applyNumberFormat="1" applyFont="1" applyFill="1" applyBorder="1" applyAlignment="1">
      <alignment vertical="center" shrinkToFit="1"/>
    </xf>
    <xf numFmtId="42" fontId="5" fillId="0" borderId="12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42" fontId="5" fillId="0" borderId="4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42" fontId="5" fillId="0" borderId="6" xfId="0" applyNumberFormat="1" applyFont="1" applyFill="1" applyBorder="1" applyAlignment="1">
      <alignment vertical="center" shrinkToFit="1"/>
    </xf>
    <xf numFmtId="42" fontId="5" fillId="0" borderId="9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80" fontId="5" fillId="0" borderId="10" xfId="0" applyNumberFormat="1" applyFont="1" applyFill="1" applyBorder="1" applyAlignment="1">
      <alignment vertical="center" shrinkToFit="1"/>
    </xf>
    <xf numFmtId="42" fontId="5" fillId="0" borderId="2" xfId="0" applyNumberFormat="1" applyFont="1" applyFill="1" applyBorder="1" applyAlignment="1">
      <alignment vertical="center" shrinkToFit="1"/>
    </xf>
    <xf numFmtId="42" fontId="5" fillId="0" borderId="7" xfId="0" applyNumberFormat="1" applyFont="1" applyFill="1" applyBorder="1" applyAlignment="1">
      <alignment vertical="center" shrinkToFit="1"/>
    </xf>
    <xf numFmtId="42" fontId="5" fillId="0" borderId="25" xfId="0" applyNumberFormat="1" applyFont="1" applyFill="1" applyBorder="1" applyAlignment="1">
      <alignment vertical="center" shrinkToFit="1"/>
    </xf>
    <xf numFmtId="42" fontId="5" fillId="0" borderId="19" xfId="0" applyNumberFormat="1" applyFont="1" applyFill="1" applyBorder="1" applyAlignment="1">
      <alignment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42" fontId="5" fillId="0" borderId="14" xfId="0" applyNumberFormat="1" applyFont="1" applyFill="1" applyBorder="1" applyAlignment="1">
      <alignment vertical="center" shrinkToFit="1"/>
    </xf>
    <xf numFmtId="42" fontId="5" fillId="0" borderId="13" xfId="0" applyNumberFormat="1" applyFont="1" applyFill="1" applyBorder="1" applyAlignment="1">
      <alignment vertical="center" shrinkToFit="1"/>
    </xf>
    <xf numFmtId="42" fontId="5" fillId="0" borderId="8" xfId="0" applyNumberFormat="1" applyFont="1" applyFill="1" applyBorder="1" applyAlignment="1">
      <alignment vertical="center" shrinkToFit="1"/>
    </xf>
    <xf numFmtId="42" fontId="5" fillId="0" borderId="36" xfId="0" applyNumberFormat="1" applyFont="1" applyFill="1" applyBorder="1" applyAlignment="1">
      <alignment vertical="center" shrinkToFit="1"/>
    </xf>
    <xf numFmtId="42" fontId="5" fillId="0" borderId="33" xfId="0" applyNumberFormat="1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6" fillId="0" borderId="3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35" xfId="0" applyFont="1" applyFill="1" applyBorder="1">
      <alignment vertical="center"/>
    </xf>
    <xf numFmtId="181" fontId="6" fillId="0" borderId="21" xfId="0" applyNumberFormat="1" applyFont="1" applyFill="1" applyBorder="1" applyAlignment="1">
      <alignment horizontal="right" vertical="center" wrapText="1"/>
    </xf>
    <xf numFmtId="177" fontId="6" fillId="0" borderId="21" xfId="0" applyNumberFormat="1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179" fontId="6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 shrinkToFit="1"/>
    </xf>
    <xf numFmtId="42" fontId="5" fillId="0" borderId="37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Alignment="1">
      <alignment vertical="center" shrinkToFit="1"/>
    </xf>
    <xf numFmtId="42" fontId="5" fillId="0" borderId="7" xfId="0" applyNumberFormat="1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42" fontId="5" fillId="0" borderId="0" xfId="0" applyNumberFormat="1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42" fontId="5" fillId="2" borderId="1" xfId="0" applyNumberFormat="1" applyFont="1" applyFill="1" applyBorder="1" applyAlignment="1">
      <alignment vertical="center" shrinkToFit="1"/>
    </xf>
    <xf numFmtId="42" fontId="5" fillId="2" borderId="33" xfId="0" applyNumberFormat="1" applyFont="1" applyFill="1" applyBorder="1" applyAlignment="1">
      <alignment vertical="center" shrinkToFit="1"/>
    </xf>
    <xf numFmtId="42" fontId="5" fillId="2" borderId="14" xfId="0" applyNumberFormat="1" applyFont="1" applyFill="1" applyBorder="1" applyAlignment="1">
      <alignment vertical="center" shrinkToFit="1"/>
    </xf>
    <xf numFmtId="42" fontId="5" fillId="2" borderId="5" xfId="0" applyNumberFormat="1" applyFont="1" applyFill="1" applyBorder="1" applyAlignment="1">
      <alignment vertical="center" shrinkToFit="1"/>
    </xf>
    <xf numFmtId="42" fontId="5" fillId="2" borderId="38" xfId="0" applyNumberFormat="1" applyFont="1" applyFill="1" applyBorder="1" applyAlignment="1">
      <alignment vertical="center" shrinkToFit="1"/>
    </xf>
    <xf numFmtId="42" fontId="5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6" fillId="0" borderId="2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6" fillId="0" borderId="40" xfId="0" applyFont="1" applyFill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176" fontId="6" fillId="0" borderId="39" xfId="0" applyNumberFormat="1" applyFont="1" applyFill="1" applyBorder="1" applyAlignment="1">
      <alignment vertical="center"/>
    </xf>
    <xf numFmtId="0" fontId="6" fillId="0" borderId="43" xfId="0" applyFont="1" applyFill="1" applyBorder="1">
      <alignment vertical="center"/>
    </xf>
    <xf numFmtId="176" fontId="6" fillId="0" borderId="21" xfId="0" applyNumberFormat="1" applyFont="1" applyFill="1" applyBorder="1" applyAlignment="1">
      <alignment vertical="center"/>
    </xf>
    <xf numFmtId="0" fontId="6" fillId="0" borderId="33" xfId="0" applyFont="1" applyFill="1" applyBorder="1">
      <alignment vertical="center"/>
    </xf>
    <xf numFmtId="42" fontId="0" fillId="0" borderId="21" xfId="0" applyNumberFormat="1" applyFont="1" applyFill="1" applyBorder="1" applyAlignment="1">
      <alignment vertical="center"/>
    </xf>
    <xf numFmtId="42" fontId="0" fillId="0" borderId="23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 shrinkToFit="1"/>
    </xf>
    <xf numFmtId="0" fontId="6" fillId="0" borderId="42" xfId="0" applyFont="1" applyFill="1" applyBorder="1" applyAlignment="1">
      <alignment vertical="center" shrinkToFit="1"/>
    </xf>
    <xf numFmtId="42" fontId="6" fillId="0" borderId="21" xfId="0" applyNumberFormat="1" applyFont="1" applyFill="1" applyBorder="1" applyAlignment="1">
      <alignment vertical="center" shrinkToFit="1"/>
    </xf>
    <xf numFmtId="42" fontId="6" fillId="0" borderId="23" xfId="0" applyNumberFormat="1" applyFont="1" applyFill="1" applyBorder="1" applyAlignment="1">
      <alignment vertical="center" shrinkToFit="1"/>
    </xf>
    <xf numFmtId="42" fontId="0" fillId="0" borderId="39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42" fontId="5" fillId="0" borderId="46" xfId="0" applyNumberFormat="1" applyFont="1" applyFill="1" applyBorder="1" applyAlignment="1">
      <alignment vertical="center" shrinkToFit="1"/>
    </xf>
    <xf numFmtId="42" fontId="5" fillId="0" borderId="23" xfId="0" applyNumberFormat="1" applyFont="1" applyFill="1" applyBorder="1" applyAlignment="1">
      <alignment vertical="center" shrinkToFit="1"/>
    </xf>
    <xf numFmtId="182" fontId="5" fillId="0" borderId="47" xfId="0" applyNumberFormat="1" applyFont="1" applyFill="1" applyBorder="1" applyAlignment="1">
      <alignment vertical="center" shrinkToFit="1"/>
    </xf>
    <xf numFmtId="182" fontId="5" fillId="0" borderId="12" xfId="0" applyNumberFormat="1" applyFont="1" applyFill="1" applyBorder="1" applyAlignment="1">
      <alignment vertical="center" shrinkToFit="1"/>
    </xf>
    <xf numFmtId="182" fontId="5" fillId="0" borderId="1" xfId="0" applyNumberFormat="1" applyFont="1" applyFill="1" applyBorder="1" applyAlignment="1">
      <alignment vertical="center" shrinkToFit="1"/>
    </xf>
    <xf numFmtId="182" fontId="5" fillId="2" borderId="1" xfId="0" applyNumberFormat="1" applyFont="1" applyFill="1" applyBorder="1" applyAlignment="1">
      <alignment vertical="center" shrinkToFit="1"/>
    </xf>
    <xf numFmtId="182" fontId="5" fillId="2" borderId="1" xfId="0" applyNumberFormat="1" applyFont="1" applyFill="1" applyBorder="1" applyAlignment="1">
      <alignment horizontal="center" vertical="center" shrinkToFit="1"/>
    </xf>
    <xf numFmtId="183" fontId="5" fillId="0" borderId="47" xfId="0" applyNumberFormat="1" applyFont="1" applyFill="1" applyBorder="1" applyAlignment="1">
      <alignment vertical="center" shrinkToFit="1"/>
    </xf>
    <xf numFmtId="183" fontId="5" fillId="0" borderId="12" xfId="0" applyNumberFormat="1" applyFont="1" applyFill="1" applyBorder="1" applyAlignment="1">
      <alignment vertical="center" shrinkToFit="1"/>
    </xf>
    <xf numFmtId="183" fontId="5" fillId="0" borderId="1" xfId="0" applyNumberFormat="1" applyFont="1" applyFill="1" applyBorder="1" applyAlignment="1">
      <alignment vertical="center" shrinkToFit="1"/>
    </xf>
    <xf numFmtId="43" fontId="2" fillId="0" borderId="0" xfId="0" applyNumberFormat="1" applyFont="1" applyFill="1">
      <alignment vertical="center"/>
    </xf>
    <xf numFmtId="43" fontId="4" fillId="0" borderId="0" xfId="0" applyNumberFormat="1" applyFont="1" applyFill="1">
      <alignment vertical="center"/>
    </xf>
    <xf numFmtId="43" fontId="6" fillId="0" borderId="0" xfId="0" applyNumberFormat="1" applyFont="1" applyFill="1" applyBorder="1">
      <alignment vertical="center"/>
    </xf>
    <xf numFmtId="43" fontId="6" fillId="0" borderId="0" xfId="0" applyNumberFormat="1" applyFont="1" applyFill="1">
      <alignment vertical="center"/>
    </xf>
    <xf numFmtId="43" fontId="2" fillId="0" borderId="0" xfId="0" applyNumberFormat="1" applyFont="1" applyFill="1" applyBorder="1">
      <alignment vertical="center"/>
    </xf>
    <xf numFmtId="43" fontId="0" fillId="0" borderId="0" xfId="0" applyNumberFormat="1" applyFont="1" applyFill="1" applyAlignment="1">
      <alignment horizontal="center" vertical="center" shrinkToFit="1"/>
    </xf>
    <xf numFmtId="43" fontId="5" fillId="0" borderId="0" xfId="0" applyNumberFormat="1" applyFont="1" applyFill="1" applyAlignment="1">
      <alignment vertical="center" shrinkToFit="1"/>
    </xf>
    <xf numFmtId="43" fontId="11" fillId="0" borderId="0" xfId="0" applyNumberFormat="1" applyFont="1" applyFill="1">
      <alignment vertical="center"/>
    </xf>
    <xf numFmtId="184" fontId="5" fillId="0" borderId="37" xfId="0" applyNumberFormat="1" applyFont="1" applyFill="1" applyBorder="1" applyAlignment="1">
      <alignment vertical="center" shrinkToFit="1"/>
    </xf>
    <xf numFmtId="182" fontId="5" fillId="0" borderId="44" xfId="0" applyNumberFormat="1" applyFont="1" applyFill="1" applyBorder="1" applyAlignment="1">
      <alignment vertical="center" shrinkToFit="1"/>
    </xf>
    <xf numFmtId="182" fontId="5" fillId="0" borderId="45" xfId="0" applyNumberFormat="1" applyFont="1" applyFill="1" applyBorder="1" applyAlignment="1">
      <alignment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78" fontId="6" fillId="0" borderId="41" xfId="0" applyNumberFormat="1" applyFont="1" applyFill="1" applyBorder="1" applyAlignment="1">
      <alignment horizontal="center" vertical="center"/>
    </xf>
    <xf numFmtId="179" fontId="6" fillId="0" borderId="39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42" fontId="6" fillId="0" borderId="32" xfId="0" applyNumberFormat="1" applyFont="1" applyFill="1" applyBorder="1" applyAlignment="1">
      <alignment horizontal="center" vertical="center"/>
    </xf>
    <xf numFmtId="42" fontId="6" fillId="0" borderId="21" xfId="0" applyNumberFormat="1" applyFont="1" applyFill="1" applyBorder="1" applyAlignment="1">
      <alignment horizontal="center" vertical="center"/>
    </xf>
    <xf numFmtId="42" fontId="6" fillId="0" borderId="17" xfId="0" applyNumberFormat="1" applyFont="1" applyFill="1" applyBorder="1" applyAlignment="1">
      <alignment horizontal="center" vertical="center"/>
    </xf>
    <xf numFmtId="42" fontId="6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179" fontId="6" fillId="0" borderId="39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161925</xdr:rowOff>
    </xdr:from>
    <xdr:to>
      <xdr:col>1</xdr:col>
      <xdr:colOff>542925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161925"/>
          <a:ext cx="1800225" cy="609600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C00000"/>
              </a:solidFill>
            </a:rPr>
            <a:t>記載例</a:t>
          </a:r>
          <a:endParaRPr kumimoji="1" lang="en-US" altLang="ja-JP" sz="1800">
            <a:solidFill>
              <a:srgbClr val="C00000"/>
            </a:solidFill>
          </a:endParaRPr>
        </a:p>
        <a:p>
          <a:pPr algn="ctr"/>
          <a:endParaRPr kumimoji="1" lang="ja-JP" altLang="en-US" sz="1800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628650</xdr:colOff>
      <xdr:row>23</xdr:row>
      <xdr:rowOff>228601</xdr:rowOff>
    </xdr:from>
    <xdr:to>
      <xdr:col>4</xdr:col>
      <xdr:colOff>619125</xdr:colOff>
      <xdr:row>26</xdr:row>
      <xdr:rowOff>142876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00275" y="7143751"/>
          <a:ext cx="2571750" cy="857250"/>
        </a:xfrm>
        <a:prstGeom prst="wedgeRoundRectCallout">
          <a:avLst>
            <a:gd name="adj1" fmla="val 2528"/>
            <a:gd name="adj2" fmla="val -942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脱落症例費用等、別途設定される費用がある場合は、黄色セルの記載を参考に、一行挿入して追記する</a:t>
          </a:r>
        </a:p>
      </xdr:txBody>
    </xdr:sp>
    <xdr:clientData/>
  </xdr:twoCellAnchor>
  <xdr:twoCellAnchor>
    <xdr:from>
      <xdr:col>7</xdr:col>
      <xdr:colOff>390525</xdr:colOff>
      <xdr:row>24</xdr:row>
      <xdr:rowOff>180976</xdr:rowOff>
    </xdr:from>
    <xdr:to>
      <xdr:col>9</xdr:col>
      <xdr:colOff>1666875</xdr:colOff>
      <xdr:row>29</xdr:row>
      <xdr:rowOff>74415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09197" y="7994453"/>
          <a:ext cx="3211116" cy="1456134"/>
        </a:xfrm>
        <a:prstGeom prst="wedgeRoundRectCallout">
          <a:avLst>
            <a:gd name="adj1" fmla="val 6580"/>
            <a:gd name="adj2" fmla="val -6487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変動費が症例数で割り切れない場合は、以下記載例を参考に記載する</a:t>
          </a:r>
        </a:p>
        <a:p>
          <a:pPr algn="l"/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変動費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例目：￥○○○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○○○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例目以降：￥○○○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○○○</a:t>
          </a:r>
        </a:p>
      </xdr:txBody>
    </xdr:sp>
    <xdr:clientData/>
  </xdr:twoCellAnchor>
  <xdr:twoCellAnchor>
    <xdr:from>
      <xdr:col>4</xdr:col>
      <xdr:colOff>190500</xdr:colOff>
      <xdr:row>5</xdr:row>
      <xdr:rowOff>923925</xdr:rowOff>
    </xdr:from>
    <xdr:to>
      <xdr:col>6</xdr:col>
      <xdr:colOff>838200</xdr:colOff>
      <xdr:row>7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42805" y="2486620"/>
          <a:ext cx="2582465" cy="705446"/>
        </a:xfrm>
        <a:prstGeom prst="wedgeRoundRectCallout">
          <a:avLst>
            <a:gd name="adj1" fmla="val -83271"/>
            <a:gd name="adj2" fmla="val 164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契約例数を入力してください。</a:t>
          </a:r>
        </a:p>
      </xdr:txBody>
    </xdr:sp>
    <xdr:clientData/>
  </xdr:twoCellAnchor>
  <xdr:twoCellAnchor>
    <xdr:from>
      <xdr:col>2</xdr:col>
      <xdr:colOff>104775</xdr:colOff>
      <xdr:row>10</xdr:row>
      <xdr:rowOff>161925</xdr:rowOff>
    </xdr:from>
    <xdr:to>
      <xdr:col>4</xdr:col>
      <xdr:colOff>533400</xdr:colOff>
      <xdr:row>12</xdr:row>
      <xdr:rowOff>247650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38450" y="3619500"/>
          <a:ext cx="1847850" cy="714375"/>
        </a:xfrm>
        <a:prstGeom prst="wedgeRoundRectCallout">
          <a:avLst>
            <a:gd name="adj1" fmla="val -22593"/>
            <a:gd name="adj2" fmla="val 1084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ポイント数を入力してください。（数字のみ）</a:t>
          </a:r>
        </a:p>
      </xdr:txBody>
    </xdr:sp>
    <xdr:clientData/>
  </xdr:twoCellAnchor>
  <xdr:twoCellAnchor>
    <xdr:from>
      <xdr:col>9</xdr:col>
      <xdr:colOff>104775</xdr:colOff>
      <xdr:row>2</xdr:row>
      <xdr:rowOff>47625</xdr:rowOff>
    </xdr:from>
    <xdr:to>
      <xdr:col>9</xdr:col>
      <xdr:colOff>1714500</xdr:colOff>
      <xdr:row>4</xdr:row>
      <xdr:rowOff>133350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05775" y="676275"/>
          <a:ext cx="1609725" cy="714375"/>
        </a:xfrm>
        <a:prstGeom prst="wedgeRoundRectCallout">
          <a:avLst>
            <a:gd name="adj1" fmla="val -2798"/>
            <a:gd name="adj2" fmla="val -10353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千葉県がんセンターで付与する整理番号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M54"/>
  <sheetViews>
    <sheetView view="pageBreakPreview" zoomScaleNormal="100" zoomScaleSheetLayoutView="100" workbookViewId="0">
      <pane ySplit="1" topLeftCell="A2" activePane="bottomLeft" state="frozen"/>
      <selection pane="bottomLeft" activeCell="E22" sqref="E22"/>
    </sheetView>
  </sheetViews>
  <sheetFormatPr defaultRowHeight="24.75" customHeight="1"/>
  <cols>
    <col min="1" max="1" width="20.625" style="3" customWidth="1"/>
    <col min="2" max="2" width="15.25" style="3" bestFit="1" customWidth="1"/>
    <col min="3" max="3" width="10" style="3" bestFit="1" customWidth="1"/>
    <col min="4" max="4" width="8.625" style="3" bestFit="1" customWidth="1"/>
    <col min="5" max="5" width="12.625" style="3" customWidth="1"/>
    <col min="6" max="6" width="5.75" style="3" bestFit="1" customWidth="1"/>
    <col min="7" max="9" width="12.625" style="3" customWidth="1"/>
    <col min="10" max="10" width="25.625" style="3" customWidth="1"/>
    <col min="11" max="11" width="16.375" style="95" bestFit="1" customWidth="1"/>
    <col min="12" max="12" width="9.25" style="3" bestFit="1" customWidth="1"/>
    <col min="13" max="16384" width="9" style="3"/>
  </cols>
  <sheetData>
    <row r="1" spans="1:13" ht="24.75" customHeight="1">
      <c r="I1" s="126" t="s">
        <v>60</v>
      </c>
      <c r="J1" s="126"/>
    </row>
    <row r="2" spans="1:13" s="1" customFormat="1" ht="24.75" customHeight="1">
      <c r="A2" s="127" t="s">
        <v>59</v>
      </c>
      <c r="B2" s="127"/>
      <c r="C2" s="127"/>
      <c r="D2" s="127"/>
      <c r="E2" s="127"/>
      <c r="F2" s="127"/>
      <c r="G2" s="127"/>
      <c r="H2" s="127"/>
      <c r="I2" s="127"/>
      <c r="J2" s="127"/>
      <c r="K2" s="96"/>
    </row>
    <row r="3" spans="1:13" ht="24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3" s="36" customFormat="1" ht="24.75" customHeight="1">
      <c r="A4" s="37" t="s">
        <v>0</v>
      </c>
      <c r="B4" s="128" t="s">
        <v>29</v>
      </c>
      <c r="C4" s="128"/>
      <c r="D4" s="128"/>
      <c r="E4" s="128"/>
      <c r="F4" s="128"/>
      <c r="G4" s="128"/>
      <c r="H4" s="128"/>
      <c r="I4" s="128"/>
      <c r="J4" s="129"/>
      <c r="K4" s="97"/>
      <c r="L4" s="38"/>
    </row>
    <row r="5" spans="1:13" s="36" customFormat="1" ht="24.75" customHeight="1">
      <c r="A5" s="39" t="s">
        <v>1</v>
      </c>
      <c r="B5" s="130" t="s">
        <v>30</v>
      </c>
      <c r="C5" s="130"/>
      <c r="D5" s="130"/>
      <c r="E5" s="130"/>
      <c r="F5" s="130"/>
      <c r="G5" s="130"/>
      <c r="H5" s="130"/>
      <c r="I5" s="130"/>
      <c r="J5" s="131"/>
      <c r="K5" s="98"/>
      <c r="L5" s="38"/>
    </row>
    <row r="6" spans="1:13" s="36" customFormat="1" ht="99" customHeight="1">
      <c r="A6" s="39" t="s">
        <v>2</v>
      </c>
      <c r="B6" s="132" t="s">
        <v>31</v>
      </c>
      <c r="C6" s="132"/>
      <c r="D6" s="132"/>
      <c r="E6" s="132"/>
      <c r="F6" s="132"/>
      <c r="G6" s="132"/>
      <c r="H6" s="132"/>
      <c r="I6" s="132"/>
      <c r="J6" s="133"/>
      <c r="K6" s="97"/>
      <c r="L6" s="38"/>
    </row>
    <row r="7" spans="1:13" s="36" customFormat="1" ht="24.75" customHeight="1">
      <c r="A7" s="39" t="s">
        <v>14</v>
      </c>
      <c r="B7" s="40">
        <v>5</v>
      </c>
      <c r="C7" s="41" t="s">
        <v>18</v>
      </c>
      <c r="D7" s="41"/>
      <c r="E7" s="42"/>
      <c r="F7" s="65"/>
      <c r="G7" s="42"/>
      <c r="H7" s="42"/>
      <c r="I7" s="42"/>
      <c r="J7" s="43"/>
      <c r="K7" s="97"/>
      <c r="L7" s="38"/>
    </row>
    <row r="8" spans="1:13" s="36" customFormat="1" ht="24.75" customHeight="1">
      <c r="A8" s="70" t="s">
        <v>3</v>
      </c>
      <c r="B8" s="119">
        <v>43191</v>
      </c>
      <c r="C8" s="119"/>
      <c r="D8" s="119"/>
      <c r="E8" s="71" t="s">
        <v>11</v>
      </c>
      <c r="F8" s="113">
        <v>44135</v>
      </c>
      <c r="G8" s="113"/>
      <c r="H8" s="113"/>
      <c r="I8" s="84"/>
      <c r="J8" s="72"/>
      <c r="K8" s="97"/>
      <c r="L8" s="38"/>
    </row>
    <row r="9" spans="1:13" s="36" customFormat="1" ht="24.75" customHeight="1">
      <c r="A9" s="79" t="s">
        <v>48</v>
      </c>
      <c r="B9" s="122">
        <f>G24+G37+G46</f>
        <v>6506500</v>
      </c>
      <c r="C9" s="123"/>
      <c r="D9" s="81" t="s">
        <v>50</v>
      </c>
      <c r="E9" s="77" t="s">
        <v>52</v>
      </c>
      <c r="F9" s="77"/>
      <c r="G9" s="75"/>
      <c r="H9" s="75"/>
      <c r="I9" s="75"/>
      <c r="J9" s="76"/>
      <c r="K9" s="97"/>
      <c r="L9" s="38"/>
    </row>
    <row r="10" spans="1:13" s="36" customFormat="1" ht="24.75" customHeight="1" thickBot="1">
      <c r="A10" s="80" t="s">
        <v>49</v>
      </c>
      <c r="B10" s="124">
        <f>H24+H37+H46</f>
        <v>1951950</v>
      </c>
      <c r="C10" s="125"/>
      <c r="D10" s="82" t="s">
        <v>51</v>
      </c>
      <c r="E10" s="78" t="s">
        <v>53</v>
      </c>
      <c r="F10" s="83"/>
      <c r="G10" s="73"/>
      <c r="H10" s="73"/>
      <c r="I10" s="73"/>
      <c r="J10" s="74"/>
      <c r="K10" s="97"/>
      <c r="L10" s="38"/>
    </row>
    <row r="11" spans="1:13" ht="24.75" customHeight="1">
      <c r="A11" s="5"/>
      <c r="B11" s="5"/>
      <c r="C11" s="5"/>
      <c r="D11" s="5"/>
      <c r="E11" s="5"/>
      <c r="F11" s="5"/>
      <c r="G11" s="5"/>
      <c r="J11" s="5"/>
      <c r="K11" s="99"/>
      <c r="L11" s="5"/>
    </row>
    <row r="12" spans="1:13" ht="24.75" customHeight="1">
      <c r="A12" s="2"/>
      <c r="B12" s="2"/>
      <c r="C12" s="2"/>
      <c r="D12" s="2"/>
      <c r="E12" s="2"/>
      <c r="F12" s="2"/>
      <c r="G12" s="2"/>
      <c r="J12" s="2"/>
      <c r="K12" s="99"/>
      <c r="L12" s="5"/>
    </row>
    <row r="13" spans="1:13" s="36" customFormat="1" ht="24.75" customHeight="1" thickBot="1">
      <c r="A13" s="121" t="s">
        <v>15</v>
      </c>
      <c r="B13" s="121"/>
      <c r="C13" s="44"/>
      <c r="D13" s="44"/>
      <c r="E13" s="44"/>
      <c r="F13" s="44"/>
      <c r="G13" s="120">
        <v>43174</v>
      </c>
      <c r="H13" s="120"/>
      <c r="I13" s="120"/>
      <c r="J13" s="30" t="s">
        <v>22</v>
      </c>
      <c r="K13" s="97"/>
      <c r="L13" s="38"/>
    </row>
    <row r="14" spans="1:13" s="6" customFormat="1" ht="24.75" customHeight="1" thickBot="1">
      <c r="A14" s="26" t="s">
        <v>4</v>
      </c>
      <c r="B14" s="114" t="s">
        <v>5</v>
      </c>
      <c r="C14" s="115"/>
      <c r="D14" s="116"/>
      <c r="E14" s="27" t="s">
        <v>26</v>
      </c>
      <c r="F14" s="66" t="s">
        <v>54</v>
      </c>
      <c r="G14" s="28" t="s">
        <v>40</v>
      </c>
      <c r="H14" s="29" t="s">
        <v>9</v>
      </c>
      <c r="I14" s="27" t="s">
        <v>10</v>
      </c>
      <c r="J14" s="28" t="s">
        <v>27</v>
      </c>
      <c r="K14" s="100" t="s">
        <v>37</v>
      </c>
      <c r="M14" s="45"/>
    </row>
    <row r="15" spans="1:13" s="11" customFormat="1" ht="24.75" customHeight="1">
      <c r="A15" s="117" t="s">
        <v>20</v>
      </c>
      <c r="B15" s="17" t="s">
        <v>19</v>
      </c>
      <c r="C15" s="21">
        <v>140</v>
      </c>
      <c r="D15" s="19" t="s">
        <v>32</v>
      </c>
      <c r="E15" s="22">
        <f>C15*6000</f>
        <v>840000</v>
      </c>
      <c r="F15" s="87">
        <v>4</v>
      </c>
      <c r="G15" s="85">
        <f>E15*F15</f>
        <v>3360000</v>
      </c>
      <c r="H15" s="24">
        <f>G15*0.3</f>
        <v>1008000</v>
      </c>
      <c r="I15" s="25">
        <f>G15-H15</f>
        <v>2352000</v>
      </c>
      <c r="J15" s="48"/>
      <c r="K15" s="101">
        <f>I15/$F$15</f>
        <v>588000</v>
      </c>
    </row>
    <row r="16" spans="1:13" s="11" customFormat="1" ht="24.75" customHeight="1">
      <c r="A16" s="118"/>
      <c r="B16" s="16" t="s">
        <v>6</v>
      </c>
      <c r="C16" s="21">
        <v>60</v>
      </c>
      <c r="D16" s="18" t="s">
        <v>33</v>
      </c>
      <c r="E16" s="7">
        <f>C16*1000</f>
        <v>60000</v>
      </c>
      <c r="F16" s="88">
        <v>4</v>
      </c>
      <c r="G16" s="34">
        <f>E16*F16</f>
        <v>240000</v>
      </c>
      <c r="H16" s="12">
        <f>G16*0.3</f>
        <v>72000</v>
      </c>
      <c r="I16" s="10">
        <f t="shared" ref="I16:I23" si="0">G16-H16</f>
        <v>168000</v>
      </c>
      <c r="J16" s="8"/>
      <c r="K16" s="101">
        <f t="shared" ref="K16:K24" si="1">I16/$F$15</f>
        <v>42000</v>
      </c>
    </row>
    <row r="17" spans="1:13" s="11" customFormat="1" ht="24.75" customHeight="1">
      <c r="A17" s="107" t="s">
        <v>35</v>
      </c>
      <c r="B17" s="108"/>
      <c r="C17" s="108"/>
      <c r="D17" s="108"/>
      <c r="E17" s="108"/>
      <c r="F17" s="109"/>
      <c r="G17" s="34">
        <f>SUM(G15:G16)</f>
        <v>3600000</v>
      </c>
      <c r="H17" s="9">
        <f>SUM(H15:H16)</f>
        <v>1080000</v>
      </c>
      <c r="I17" s="10">
        <f t="shared" si="0"/>
        <v>2520000</v>
      </c>
      <c r="J17" s="8"/>
      <c r="K17" s="101">
        <f t="shared" si="1"/>
        <v>630000</v>
      </c>
    </row>
    <row r="18" spans="1:13" s="11" customFormat="1" ht="24.75" customHeight="1">
      <c r="A18" s="13" t="s">
        <v>23</v>
      </c>
      <c r="B18" s="16" t="s">
        <v>7</v>
      </c>
      <c r="C18" s="20"/>
      <c r="D18" s="18"/>
      <c r="E18" s="7">
        <f>ROUNDDOWN((E15+E16)*0.1,0)</f>
        <v>90000</v>
      </c>
      <c r="F18" s="89"/>
      <c r="G18" s="35">
        <f>ROUNDDOWN(G17*0.1,0)</f>
        <v>360000</v>
      </c>
      <c r="H18" s="31">
        <f>ROUNDDOWN(H17*0.1,0)</f>
        <v>108000</v>
      </c>
      <c r="I18" s="10">
        <f t="shared" si="0"/>
        <v>252000</v>
      </c>
      <c r="J18" s="14"/>
      <c r="K18" s="101">
        <f t="shared" si="1"/>
        <v>63000</v>
      </c>
    </row>
    <row r="19" spans="1:13" s="11" customFormat="1" ht="24.75" customHeight="1">
      <c r="A19" s="50" t="s">
        <v>24</v>
      </c>
      <c r="B19" s="16" t="s">
        <v>8</v>
      </c>
      <c r="C19" s="20"/>
      <c r="D19" s="18"/>
      <c r="E19" s="7">
        <f>ROUNDDOWN((E15+E16+E18)*0.3,0)</f>
        <v>297000</v>
      </c>
      <c r="F19" s="89"/>
      <c r="G19" s="35">
        <f>ROUNDDOWN((G17+G18)*0.3,0)</f>
        <v>1188000</v>
      </c>
      <c r="H19" s="31">
        <f>ROUNDDOWN((H17+H18)*0.3,0)</f>
        <v>356400</v>
      </c>
      <c r="I19" s="7">
        <f>G19-H19</f>
        <v>831600</v>
      </c>
      <c r="J19" s="8"/>
      <c r="K19" s="101">
        <f t="shared" si="1"/>
        <v>207900</v>
      </c>
    </row>
    <row r="20" spans="1:13" s="11" customFormat="1" ht="24.75" customHeight="1">
      <c r="A20" s="52" t="s">
        <v>61</v>
      </c>
      <c r="B20" s="53"/>
      <c r="C20" s="54"/>
      <c r="D20" s="55"/>
      <c r="E20" s="56">
        <v>500000</v>
      </c>
      <c r="F20" s="90"/>
      <c r="G20" s="57">
        <v>0</v>
      </c>
      <c r="H20" s="58">
        <v>0</v>
      </c>
      <c r="I20" s="56">
        <f t="shared" ref="I20" si="2">G20-H20</f>
        <v>0</v>
      </c>
      <c r="J20" s="59" t="s">
        <v>62</v>
      </c>
      <c r="K20" s="101">
        <f t="shared" ref="K20" si="3">I20/$F$15</f>
        <v>0</v>
      </c>
    </row>
    <row r="21" spans="1:13" s="11" customFormat="1" ht="24.75" customHeight="1">
      <c r="A21" s="52" t="s">
        <v>63</v>
      </c>
      <c r="B21" s="53"/>
      <c r="C21" s="54"/>
      <c r="D21" s="55"/>
      <c r="E21" s="56">
        <v>50000</v>
      </c>
      <c r="F21" s="90"/>
      <c r="G21" s="57">
        <v>0</v>
      </c>
      <c r="H21" s="58">
        <v>0</v>
      </c>
      <c r="I21" s="56">
        <f t="shared" ref="I21" si="4">G21-H21</f>
        <v>0</v>
      </c>
      <c r="J21" s="59" t="s">
        <v>38</v>
      </c>
      <c r="K21" s="101">
        <f t="shared" si="1"/>
        <v>0</v>
      </c>
    </row>
    <row r="22" spans="1:13" s="11" customFormat="1" ht="24.75" customHeight="1">
      <c r="A22" s="52" t="s">
        <v>65</v>
      </c>
      <c r="B22" s="53"/>
      <c r="C22" s="54"/>
      <c r="D22" s="55"/>
      <c r="E22" s="56">
        <v>50000</v>
      </c>
      <c r="F22" s="90"/>
      <c r="G22" s="57">
        <v>0</v>
      </c>
      <c r="H22" s="58">
        <v>0</v>
      </c>
      <c r="I22" s="56">
        <f t="shared" ref="I22" si="5">G22-H22</f>
        <v>0</v>
      </c>
      <c r="J22" s="59"/>
      <c r="K22" s="101">
        <f t="shared" ref="K22" si="6">I22/$F$15</f>
        <v>0</v>
      </c>
    </row>
    <row r="23" spans="1:13" s="11" customFormat="1" ht="24.75" customHeight="1" thickBot="1">
      <c r="A23" s="52" t="s">
        <v>64</v>
      </c>
      <c r="B23" s="53"/>
      <c r="C23" s="54"/>
      <c r="D23" s="55"/>
      <c r="E23" s="61" t="s">
        <v>39</v>
      </c>
      <c r="F23" s="91"/>
      <c r="G23" s="57">
        <v>0</v>
      </c>
      <c r="H23" s="58">
        <v>0</v>
      </c>
      <c r="I23" s="60">
        <f t="shared" si="0"/>
        <v>0</v>
      </c>
      <c r="J23" s="59"/>
      <c r="K23" s="101">
        <f t="shared" si="1"/>
        <v>0</v>
      </c>
    </row>
    <row r="24" spans="1:13" s="11" customFormat="1" ht="24.75" customHeight="1" thickTop="1" thickBot="1">
      <c r="A24" s="110" t="s">
        <v>36</v>
      </c>
      <c r="B24" s="111"/>
      <c r="C24" s="111"/>
      <c r="D24" s="111"/>
      <c r="E24" s="111"/>
      <c r="F24" s="112"/>
      <c r="G24" s="86">
        <f>SUM(G17:G19)</f>
        <v>5148000</v>
      </c>
      <c r="H24" s="15">
        <f>SUM(H17:H19)</f>
        <v>1544400</v>
      </c>
      <c r="I24" s="15">
        <f>SUM(I17:I19)</f>
        <v>3603600</v>
      </c>
      <c r="J24" s="46" t="s">
        <v>34</v>
      </c>
      <c r="K24" s="101">
        <f t="shared" si="1"/>
        <v>900900</v>
      </c>
    </row>
    <row r="30" spans="1:13" s="36" customFormat="1" ht="24.75" customHeight="1" thickBot="1">
      <c r="A30" s="38" t="s">
        <v>55</v>
      </c>
      <c r="B30" s="44"/>
      <c r="C30" s="44"/>
      <c r="D30" s="44"/>
      <c r="E30" s="44"/>
      <c r="F30" s="44"/>
      <c r="G30" s="120">
        <v>43374</v>
      </c>
      <c r="H30" s="120"/>
      <c r="I30" s="120"/>
      <c r="J30" s="30" t="s">
        <v>22</v>
      </c>
      <c r="K30" s="97"/>
      <c r="L30" s="38"/>
    </row>
    <row r="31" spans="1:13" s="6" customFormat="1" ht="24.75" customHeight="1" thickBot="1">
      <c r="A31" s="26" t="s">
        <v>4</v>
      </c>
      <c r="B31" s="114" t="s">
        <v>5</v>
      </c>
      <c r="C31" s="115"/>
      <c r="D31" s="116"/>
      <c r="E31" s="27" t="s">
        <v>26</v>
      </c>
      <c r="F31" s="66" t="s">
        <v>54</v>
      </c>
      <c r="G31" s="28" t="s">
        <v>40</v>
      </c>
      <c r="H31" s="67" t="s">
        <v>9</v>
      </c>
      <c r="I31" s="27" t="s">
        <v>10</v>
      </c>
      <c r="J31" s="28" t="s">
        <v>27</v>
      </c>
      <c r="K31" s="100" t="s">
        <v>37</v>
      </c>
      <c r="M31" s="45"/>
    </row>
    <row r="32" spans="1:13" s="11" customFormat="1" ht="24.75" customHeight="1">
      <c r="A32" s="117" t="s">
        <v>20</v>
      </c>
      <c r="B32" s="17" t="s">
        <v>19</v>
      </c>
      <c r="C32" s="21">
        <v>140</v>
      </c>
      <c r="D32" s="19" t="s">
        <v>32</v>
      </c>
      <c r="E32" s="22">
        <f>C32*6000</f>
        <v>840000</v>
      </c>
      <c r="F32" s="92">
        <v>1</v>
      </c>
      <c r="G32" s="85">
        <f>E32*F32</f>
        <v>840000</v>
      </c>
      <c r="H32" s="24">
        <f>G32*0.3</f>
        <v>252000</v>
      </c>
      <c r="I32" s="25">
        <f>G32-H32</f>
        <v>588000</v>
      </c>
      <c r="J32" s="48"/>
      <c r="K32" s="101">
        <f>I32/$F$32</f>
        <v>588000</v>
      </c>
    </row>
    <row r="33" spans="1:13" s="11" customFormat="1" ht="24.75" customHeight="1">
      <c r="A33" s="118"/>
      <c r="B33" s="16" t="s">
        <v>6</v>
      </c>
      <c r="C33" s="21">
        <v>50</v>
      </c>
      <c r="D33" s="18" t="s">
        <v>33</v>
      </c>
      <c r="E33" s="7">
        <f>C33*1000</f>
        <v>50000</v>
      </c>
      <c r="F33" s="93">
        <v>1</v>
      </c>
      <c r="G33" s="34">
        <f>E33*F33</f>
        <v>50000</v>
      </c>
      <c r="H33" s="12">
        <f>G33*0.3</f>
        <v>15000</v>
      </c>
      <c r="I33" s="10">
        <f t="shared" ref="I33:I35" si="7">G33-H33</f>
        <v>35000</v>
      </c>
      <c r="J33" s="8"/>
      <c r="K33" s="101">
        <f t="shared" ref="K33:K37" si="8">I33/$F$32</f>
        <v>35000</v>
      </c>
    </row>
    <row r="34" spans="1:13" s="11" customFormat="1" ht="24.75" customHeight="1">
      <c r="A34" s="107" t="s">
        <v>35</v>
      </c>
      <c r="B34" s="108"/>
      <c r="C34" s="108"/>
      <c r="D34" s="108"/>
      <c r="E34" s="108"/>
      <c r="F34" s="109"/>
      <c r="G34" s="34">
        <f>SUM(G32:G33)</f>
        <v>890000</v>
      </c>
      <c r="H34" s="9">
        <f>SUM(H32:H33)</f>
        <v>267000</v>
      </c>
      <c r="I34" s="10">
        <f t="shared" si="7"/>
        <v>623000</v>
      </c>
      <c r="J34" s="8"/>
      <c r="K34" s="101">
        <f t="shared" si="8"/>
        <v>623000</v>
      </c>
    </row>
    <row r="35" spans="1:13" s="11" customFormat="1" ht="24.75" customHeight="1">
      <c r="A35" s="68" t="s">
        <v>23</v>
      </c>
      <c r="B35" s="16" t="s">
        <v>7</v>
      </c>
      <c r="C35" s="20"/>
      <c r="D35" s="18"/>
      <c r="E35" s="7">
        <f>ROUNDDOWN((E32+E33)*0.1,0)</f>
        <v>89000</v>
      </c>
      <c r="F35" s="94"/>
      <c r="G35" s="35">
        <f>ROUNDDOWN(G34*0.1,0)</f>
        <v>89000</v>
      </c>
      <c r="H35" s="31">
        <f>ROUNDDOWN(H34*0.1,0)</f>
        <v>26700</v>
      </c>
      <c r="I35" s="10">
        <f t="shared" si="7"/>
        <v>62300</v>
      </c>
      <c r="J35" s="14"/>
      <c r="K35" s="101">
        <f t="shared" si="8"/>
        <v>62300</v>
      </c>
    </row>
    <row r="36" spans="1:13" s="11" customFormat="1" ht="24.75" customHeight="1" thickBot="1">
      <c r="A36" s="68" t="s">
        <v>24</v>
      </c>
      <c r="B36" s="16" t="s">
        <v>8</v>
      </c>
      <c r="C36" s="20"/>
      <c r="D36" s="18"/>
      <c r="E36" s="7">
        <f>ROUNDDOWN((E32+E33+E35)*0.3,0)</f>
        <v>293700</v>
      </c>
      <c r="F36" s="94"/>
      <c r="G36" s="35">
        <f>ROUNDDOWN((G34+G35)*0.3,0)</f>
        <v>293700</v>
      </c>
      <c r="H36" s="31">
        <f>ROUNDDOWN((H34+H35)*0.3,0)</f>
        <v>88110</v>
      </c>
      <c r="I36" s="7">
        <f>G36-H36</f>
        <v>205590</v>
      </c>
      <c r="J36" s="8"/>
      <c r="K36" s="101">
        <f t="shared" si="8"/>
        <v>205590</v>
      </c>
    </row>
    <row r="37" spans="1:13" s="11" customFormat="1" ht="24.75" customHeight="1" thickTop="1" thickBot="1">
      <c r="A37" s="110" t="s">
        <v>36</v>
      </c>
      <c r="B37" s="111"/>
      <c r="C37" s="111"/>
      <c r="D37" s="111"/>
      <c r="E37" s="111"/>
      <c r="F37" s="112"/>
      <c r="G37" s="86">
        <f>SUM(G34:G36)</f>
        <v>1272700</v>
      </c>
      <c r="H37" s="15">
        <f>SUM(H34:H36)</f>
        <v>381810</v>
      </c>
      <c r="I37" s="15">
        <f>SUM(I34:I36)</f>
        <v>890890</v>
      </c>
      <c r="J37" s="46" t="s">
        <v>58</v>
      </c>
      <c r="K37" s="101">
        <f t="shared" si="8"/>
        <v>890890</v>
      </c>
    </row>
    <row r="38" spans="1:13" s="11" customFormat="1" ht="24.75" customHeight="1">
      <c r="A38" s="62"/>
      <c r="B38" s="62"/>
      <c r="C38" s="62"/>
      <c r="D38" s="62"/>
      <c r="E38" s="51"/>
      <c r="F38" s="51"/>
      <c r="G38" s="51"/>
      <c r="H38" s="51"/>
      <c r="I38" s="51"/>
      <c r="J38" s="51"/>
      <c r="K38" s="101"/>
    </row>
    <row r="39" spans="1:13" s="36" customFormat="1" ht="24.75" customHeight="1" thickBot="1">
      <c r="A39" s="38" t="s">
        <v>47</v>
      </c>
      <c r="B39" s="44"/>
      <c r="C39" s="44"/>
      <c r="D39" s="44"/>
      <c r="E39" s="44"/>
      <c r="F39" s="44"/>
      <c r="G39" s="120">
        <v>43497</v>
      </c>
      <c r="H39" s="120"/>
      <c r="I39" s="120"/>
      <c r="J39" s="30" t="s">
        <v>22</v>
      </c>
      <c r="K39" s="97"/>
      <c r="L39" s="38"/>
    </row>
    <row r="40" spans="1:13" s="6" customFormat="1" ht="24.75" customHeight="1" thickBot="1">
      <c r="A40" s="26" t="s">
        <v>4</v>
      </c>
      <c r="B40" s="114" t="s">
        <v>5</v>
      </c>
      <c r="C40" s="115"/>
      <c r="D40" s="116"/>
      <c r="E40" s="27" t="s">
        <v>26</v>
      </c>
      <c r="F40" s="66" t="s">
        <v>54</v>
      </c>
      <c r="G40" s="28" t="s">
        <v>40</v>
      </c>
      <c r="H40" s="49" t="s">
        <v>9</v>
      </c>
      <c r="I40" s="27" t="s">
        <v>10</v>
      </c>
      <c r="J40" s="28" t="s">
        <v>27</v>
      </c>
      <c r="K40" s="100" t="s">
        <v>37</v>
      </c>
      <c r="M40" s="45"/>
    </row>
    <row r="41" spans="1:13" s="11" customFormat="1" ht="24.75" customHeight="1">
      <c r="A41" s="117" t="s">
        <v>20</v>
      </c>
      <c r="B41" s="17" t="s">
        <v>19</v>
      </c>
      <c r="C41" s="21">
        <v>0</v>
      </c>
      <c r="D41" s="19" t="s">
        <v>32</v>
      </c>
      <c r="E41" s="22">
        <f>C41*6000</f>
        <v>0</v>
      </c>
      <c r="F41" s="92" t="s">
        <v>57</v>
      </c>
      <c r="G41" s="85">
        <f>E41*B23</f>
        <v>0</v>
      </c>
      <c r="H41" s="24">
        <f>G41*0.3</f>
        <v>0</v>
      </c>
      <c r="I41" s="25">
        <f>G41-H41</f>
        <v>0</v>
      </c>
      <c r="J41" s="48"/>
      <c r="K41" s="101">
        <f>I41/$F$42</f>
        <v>0</v>
      </c>
    </row>
    <row r="42" spans="1:13" s="11" customFormat="1" ht="24.75" customHeight="1">
      <c r="A42" s="118"/>
      <c r="B42" s="16" t="s">
        <v>6</v>
      </c>
      <c r="C42" s="21">
        <v>12</v>
      </c>
      <c r="D42" s="18" t="s">
        <v>33</v>
      </c>
      <c r="E42" s="7">
        <f>C42*1000</f>
        <v>12000</v>
      </c>
      <c r="F42" s="93">
        <v>5</v>
      </c>
      <c r="G42" s="34">
        <f>E42*F42</f>
        <v>60000</v>
      </c>
      <c r="H42" s="12">
        <f>G42*0.3</f>
        <v>18000</v>
      </c>
      <c r="I42" s="10">
        <f t="shared" ref="I42:I44" si="9">G42-H42</f>
        <v>42000</v>
      </c>
      <c r="J42" s="8"/>
      <c r="K42" s="101">
        <f t="shared" ref="K42:K45" si="10">I42/$F$42</f>
        <v>8400</v>
      </c>
    </row>
    <row r="43" spans="1:13" s="11" customFormat="1" ht="24.75" customHeight="1">
      <c r="A43" s="107" t="s">
        <v>35</v>
      </c>
      <c r="B43" s="108"/>
      <c r="C43" s="108"/>
      <c r="D43" s="108"/>
      <c r="E43" s="108"/>
      <c r="F43" s="109"/>
      <c r="G43" s="34">
        <f>SUM(G41:G42)</f>
        <v>60000</v>
      </c>
      <c r="H43" s="9">
        <f>SUM(H41:H42)</f>
        <v>18000</v>
      </c>
      <c r="I43" s="10">
        <f t="shared" si="9"/>
        <v>42000</v>
      </c>
      <c r="J43" s="8"/>
      <c r="K43" s="101">
        <f t="shared" si="10"/>
        <v>8400</v>
      </c>
    </row>
    <row r="44" spans="1:13" s="11" customFormat="1" ht="24.75" customHeight="1">
      <c r="A44" s="50" t="s">
        <v>23</v>
      </c>
      <c r="B44" s="16" t="s">
        <v>7</v>
      </c>
      <c r="C44" s="20"/>
      <c r="D44" s="18"/>
      <c r="E44" s="7">
        <f>ROUNDDOWN((E41+E42)*0.1,0)</f>
        <v>1200</v>
      </c>
      <c r="F44" s="94"/>
      <c r="G44" s="35">
        <f>ROUNDDOWN(G43*0.1,0)</f>
        <v>6000</v>
      </c>
      <c r="H44" s="31">
        <f>ROUNDDOWN(H43*0.1,0)</f>
        <v>1800</v>
      </c>
      <c r="I44" s="10">
        <f t="shared" si="9"/>
        <v>4200</v>
      </c>
      <c r="J44" s="14"/>
      <c r="K44" s="101">
        <f t="shared" si="10"/>
        <v>840</v>
      </c>
    </row>
    <row r="45" spans="1:13" s="11" customFormat="1" ht="24.75" customHeight="1" thickBot="1">
      <c r="A45" s="50" t="s">
        <v>24</v>
      </c>
      <c r="B45" s="16" t="s">
        <v>8</v>
      </c>
      <c r="C45" s="20"/>
      <c r="D45" s="18"/>
      <c r="E45" s="7">
        <f>ROUNDDOWN((E41+E42+E44)*0.3,0)</f>
        <v>3960</v>
      </c>
      <c r="F45" s="94"/>
      <c r="G45" s="35">
        <f>ROUNDDOWN((G43+G44)*0.3,0)</f>
        <v>19800</v>
      </c>
      <c r="H45" s="31">
        <f>ROUNDDOWN((H43+H44)*0.3,0)</f>
        <v>5940</v>
      </c>
      <c r="I45" s="7">
        <f>G45-H45</f>
        <v>13860</v>
      </c>
      <c r="J45" s="8"/>
      <c r="K45" s="101">
        <f t="shared" si="10"/>
        <v>2772</v>
      </c>
    </row>
    <row r="46" spans="1:13" s="11" customFormat="1" ht="24.75" customHeight="1" thickTop="1" thickBot="1">
      <c r="A46" s="110" t="s">
        <v>36</v>
      </c>
      <c r="B46" s="111"/>
      <c r="C46" s="111"/>
      <c r="D46" s="111"/>
      <c r="E46" s="111"/>
      <c r="F46" s="112"/>
      <c r="G46" s="86">
        <f>SUM(G43:G45)</f>
        <v>85800</v>
      </c>
      <c r="H46" s="15">
        <f>SUM(H43:H45)</f>
        <v>25740</v>
      </c>
      <c r="I46" s="15">
        <f>SUM(I43:I45)</f>
        <v>60060</v>
      </c>
      <c r="J46" s="46" t="s">
        <v>56</v>
      </c>
      <c r="K46" s="101">
        <f>I46/$F$42</f>
        <v>12012</v>
      </c>
    </row>
    <row r="47" spans="1:13" s="11" customFormat="1" ht="24.75" customHeight="1">
      <c r="A47" s="62"/>
      <c r="B47" s="62"/>
      <c r="C47" s="62"/>
      <c r="D47" s="62"/>
      <c r="E47" s="51"/>
      <c r="F47" s="51"/>
      <c r="G47" s="51"/>
      <c r="H47" s="51"/>
      <c r="I47" s="51"/>
      <c r="J47" s="51"/>
      <c r="K47" s="101"/>
    </row>
    <row r="48" spans="1:13" s="36" customFormat="1" ht="24.75" customHeight="1">
      <c r="A48" s="63" t="s">
        <v>41</v>
      </c>
      <c r="K48" s="98"/>
    </row>
    <row r="49" spans="1:11" s="36" customFormat="1" ht="24.75" customHeight="1">
      <c r="A49" s="64" t="s">
        <v>42</v>
      </c>
      <c r="K49" s="98"/>
    </row>
    <row r="50" spans="1:11" s="36" customFormat="1" ht="24.75" customHeight="1">
      <c r="A50" s="64" t="s">
        <v>43</v>
      </c>
      <c r="K50" s="98"/>
    </row>
    <row r="51" spans="1:11" s="36" customFormat="1" ht="24.75" customHeight="1">
      <c r="A51" s="64" t="s">
        <v>44</v>
      </c>
      <c r="K51" s="98"/>
    </row>
    <row r="52" spans="1:11" ht="24.75" customHeight="1">
      <c r="A52" s="64" t="s">
        <v>45</v>
      </c>
    </row>
    <row r="53" spans="1:11" s="69" customFormat="1" ht="24.75" customHeight="1">
      <c r="K53" s="102"/>
    </row>
    <row r="54" spans="1:11" ht="24.75" customHeight="1">
      <c r="A54" s="3" t="s">
        <v>46</v>
      </c>
    </row>
  </sheetData>
  <mergeCells count="25">
    <mergeCell ref="B31:D31"/>
    <mergeCell ref="A32:A33"/>
    <mergeCell ref="A34:F34"/>
    <mergeCell ref="A37:F37"/>
    <mergeCell ref="I1:J1"/>
    <mergeCell ref="A2:J2"/>
    <mergeCell ref="B4:J4"/>
    <mergeCell ref="B5:J5"/>
    <mergeCell ref="B6:J6"/>
    <mergeCell ref="A43:F43"/>
    <mergeCell ref="A46:F46"/>
    <mergeCell ref="F8:H8"/>
    <mergeCell ref="B40:D40"/>
    <mergeCell ref="A41:A42"/>
    <mergeCell ref="B8:D8"/>
    <mergeCell ref="B14:D14"/>
    <mergeCell ref="A15:A16"/>
    <mergeCell ref="G13:I13"/>
    <mergeCell ref="G39:I39"/>
    <mergeCell ref="A13:B13"/>
    <mergeCell ref="B9:C9"/>
    <mergeCell ref="B10:C10"/>
    <mergeCell ref="A17:F17"/>
    <mergeCell ref="A24:F24"/>
    <mergeCell ref="G30:I30"/>
  </mergeCells>
  <phoneticPr fontId="1"/>
  <printOptions horizontalCentered="1"/>
  <pageMargins left="0.59055118110236227" right="0.39370078740157483" top="0.59055118110236227" bottom="0.39370078740157483" header="0" footer="0.51181102362204722"/>
  <pageSetup paperSize="9" scale="60" orientation="portrait" r:id="rId1"/>
  <headerFoot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3"/>
  <sheetViews>
    <sheetView tabSelected="1" view="pageBreakPreview" zoomScale="70" zoomScaleNormal="100" zoomScaleSheetLayoutView="70" workbookViewId="0">
      <pane ySplit="1" topLeftCell="A8" activePane="bottomLeft" state="frozen"/>
      <selection pane="bottomLeft" activeCell="K24" sqref="K24"/>
    </sheetView>
  </sheetViews>
  <sheetFormatPr defaultRowHeight="24" customHeight="1"/>
  <cols>
    <col min="1" max="1" width="20.625" style="3" customWidth="1"/>
    <col min="2" max="2" width="15.25" style="3" bestFit="1" customWidth="1"/>
    <col min="3" max="3" width="10" style="3" bestFit="1" customWidth="1"/>
    <col min="4" max="4" width="8.625" style="3" bestFit="1" customWidth="1"/>
    <col min="5" max="5" width="12.625" style="3" customWidth="1"/>
    <col min="6" max="6" width="5.25" style="3" bestFit="1" customWidth="1"/>
    <col min="7" max="9" width="12.625" style="3" customWidth="1"/>
    <col min="10" max="10" width="25.625" style="3" customWidth="1"/>
    <col min="11" max="11" width="13.75" style="3" customWidth="1"/>
    <col min="12" max="16384" width="9" style="3"/>
  </cols>
  <sheetData>
    <row r="1" spans="1:12" ht="24" customHeight="1">
      <c r="I1" s="126" t="s">
        <v>60</v>
      </c>
      <c r="J1" s="126"/>
    </row>
    <row r="2" spans="1:12" s="1" customFormat="1" ht="24" customHeight="1">
      <c r="A2" s="127" t="s">
        <v>59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24" customHeight="1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s="36" customFormat="1" ht="24" customHeight="1">
      <c r="A4" s="37" t="s">
        <v>0</v>
      </c>
      <c r="B4" s="128" t="s">
        <v>13</v>
      </c>
      <c r="C4" s="128"/>
      <c r="D4" s="128"/>
      <c r="E4" s="128"/>
      <c r="F4" s="128"/>
      <c r="G4" s="128"/>
      <c r="H4" s="128"/>
      <c r="I4" s="128"/>
      <c r="J4" s="129"/>
      <c r="K4" s="38"/>
      <c r="L4" s="38"/>
    </row>
    <row r="5" spans="1:12" s="36" customFormat="1" ht="24" customHeight="1">
      <c r="A5" s="39" t="s">
        <v>1</v>
      </c>
      <c r="B5" s="130" t="s">
        <v>12</v>
      </c>
      <c r="C5" s="130"/>
      <c r="D5" s="130"/>
      <c r="E5" s="130"/>
      <c r="F5" s="130"/>
      <c r="G5" s="130"/>
      <c r="H5" s="130"/>
      <c r="I5" s="130"/>
      <c r="J5" s="131"/>
      <c r="L5" s="38"/>
    </row>
    <row r="6" spans="1:12" s="36" customFormat="1" ht="96" customHeight="1">
      <c r="A6" s="39" t="s">
        <v>2</v>
      </c>
      <c r="B6" s="132" t="s">
        <v>28</v>
      </c>
      <c r="C6" s="132"/>
      <c r="D6" s="132"/>
      <c r="E6" s="132"/>
      <c r="F6" s="132"/>
      <c r="G6" s="132"/>
      <c r="H6" s="132"/>
      <c r="I6" s="132"/>
      <c r="J6" s="133"/>
      <c r="K6" s="38"/>
      <c r="L6" s="38"/>
    </row>
    <row r="7" spans="1:12" s="36" customFormat="1" ht="24" customHeight="1">
      <c r="A7" s="39" t="s">
        <v>14</v>
      </c>
      <c r="B7" s="40"/>
      <c r="C7" s="41" t="s">
        <v>18</v>
      </c>
      <c r="D7" s="41"/>
      <c r="E7" s="42"/>
      <c r="F7" s="65"/>
      <c r="G7" s="42"/>
      <c r="H7" s="42"/>
      <c r="I7" s="42"/>
      <c r="J7" s="43"/>
      <c r="K7" s="38"/>
      <c r="L7" s="38"/>
    </row>
    <row r="8" spans="1:12" s="36" customFormat="1" ht="24" customHeight="1">
      <c r="A8" s="70" t="s">
        <v>3</v>
      </c>
      <c r="B8" s="119" t="s">
        <v>17</v>
      </c>
      <c r="C8" s="119"/>
      <c r="D8" s="119"/>
      <c r="E8" s="71" t="s">
        <v>11</v>
      </c>
      <c r="F8" s="113" t="s">
        <v>17</v>
      </c>
      <c r="G8" s="113"/>
      <c r="H8" s="113"/>
      <c r="I8" s="113"/>
      <c r="J8" s="72"/>
      <c r="K8" s="38"/>
      <c r="L8" s="38"/>
    </row>
    <row r="9" spans="1:12" s="36" customFormat="1" ht="24.75" customHeight="1">
      <c r="A9" s="79" t="s">
        <v>48</v>
      </c>
      <c r="B9" s="122">
        <f>G23+G33+G43+G53</f>
        <v>0</v>
      </c>
      <c r="C9" s="123"/>
      <c r="D9" s="81" t="s">
        <v>50</v>
      </c>
      <c r="E9" s="77" t="s">
        <v>52</v>
      </c>
      <c r="F9" s="77"/>
      <c r="G9" s="75"/>
      <c r="H9" s="75"/>
      <c r="I9" s="75"/>
      <c r="J9" s="76"/>
      <c r="K9" s="38"/>
      <c r="L9" s="38"/>
    </row>
    <row r="10" spans="1:12" s="36" customFormat="1" ht="24.75" customHeight="1" thickBot="1">
      <c r="A10" s="80" t="s">
        <v>49</v>
      </c>
      <c r="B10" s="124">
        <f>H23+H33+H43+H53</f>
        <v>0</v>
      </c>
      <c r="C10" s="125"/>
      <c r="D10" s="82" t="s">
        <v>51</v>
      </c>
      <c r="E10" s="78" t="s">
        <v>53</v>
      </c>
      <c r="F10" s="83"/>
      <c r="G10" s="73"/>
      <c r="H10" s="73"/>
      <c r="I10" s="73"/>
      <c r="J10" s="74"/>
      <c r="K10" s="38"/>
      <c r="L10" s="38"/>
    </row>
    <row r="11" spans="1:12" ht="24" customHeight="1">
      <c r="A11" s="5"/>
      <c r="B11" s="5"/>
      <c r="C11" s="5"/>
      <c r="D11" s="5"/>
      <c r="E11" s="5"/>
      <c r="F11" s="5"/>
      <c r="G11" s="5"/>
      <c r="J11" s="5"/>
      <c r="K11" s="5"/>
      <c r="L11" s="5"/>
    </row>
    <row r="12" spans="1:12" ht="24" customHeight="1">
      <c r="A12" s="2"/>
      <c r="B12" s="2"/>
      <c r="C12" s="2"/>
      <c r="D12" s="2"/>
      <c r="E12" s="2"/>
      <c r="F12" s="2"/>
      <c r="G12" s="2"/>
      <c r="J12" s="2"/>
      <c r="K12" s="5"/>
      <c r="L12" s="5"/>
    </row>
    <row r="13" spans="1:12" s="36" customFormat="1" ht="24" customHeight="1" thickBot="1">
      <c r="A13" s="135" t="s">
        <v>15</v>
      </c>
      <c r="B13" s="135"/>
      <c r="C13" s="135"/>
      <c r="D13" s="135"/>
      <c r="E13" s="135"/>
      <c r="F13" s="135"/>
      <c r="G13" s="134" t="s">
        <v>16</v>
      </c>
      <c r="H13" s="134"/>
      <c r="I13" s="134"/>
      <c r="J13" s="30" t="s">
        <v>22</v>
      </c>
      <c r="K13" s="38"/>
      <c r="L13" s="38"/>
    </row>
    <row r="14" spans="1:12" s="6" customFormat="1" ht="24" customHeight="1" thickBot="1">
      <c r="A14" s="26" t="s">
        <v>4</v>
      </c>
      <c r="B14" s="114" t="s">
        <v>5</v>
      </c>
      <c r="C14" s="115"/>
      <c r="D14" s="116"/>
      <c r="E14" s="27" t="s">
        <v>26</v>
      </c>
      <c r="F14" s="66" t="s">
        <v>54</v>
      </c>
      <c r="G14" s="28" t="s">
        <v>40</v>
      </c>
      <c r="H14" s="29" t="s">
        <v>9</v>
      </c>
      <c r="I14" s="27" t="s">
        <v>10</v>
      </c>
      <c r="J14" s="28" t="s">
        <v>27</v>
      </c>
      <c r="K14" s="6" t="s">
        <v>37</v>
      </c>
    </row>
    <row r="15" spans="1:12" s="11" customFormat="1" ht="24" customHeight="1">
      <c r="A15" s="117" t="s">
        <v>20</v>
      </c>
      <c r="B15" s="17" t="s">
        <v>19</v>
      </c>
      <c r="C15" s="21"/>
      <c r="D15" s="19" t="s">
        <v>32</v>
      </c>
      <c r="E15" s="22">
        <f>C15*6000</f>
        <v>0</v>
      </c>
      <c r="F15" s="104"/>
      <c r="G15" s="23">
        <f>E15*F15</f>
        <v>0</v>
      </c>
      <c r="H15" s="24">
        <f>G15*0.3</f>
        <v>0</v>
      </c>
      <c r="I15" s="25">
        <f>G15-H15</f>
        <v>0</v>
      </c>
      <c r="J15" s="23"/>
      <c r="K15" s="47" t="e">
        <f>I15/$F$15</f>
        <v>#DIV/0!</v>
      </c>
    </row>
    <row r="16" spans="1:12" s="11" customFormat="1" ht="24" customHeight="1">
      <c r="A16" s="118"/>
      <c r="B16" s="16" t="s">
        <v>6</v>
      </c>
      <c r="C16" s="21"/>
      <c r="D16" s="18" t="s">
        <v>33</v>
      </c>
      <c r="E16" s="7">
        <f>C16*1000</f>
        <v>0</v>
      </c>
      <c r="F16" s="105"/>
      <c r="G16" s="8">
        <f>E16*F16</f>
        <v>0</v>
      </c>
      <c r="H16" s="12">
        <f>G16*0.3</f>
        <v>0</v>
      </c>
      <c r="I16" s="10">
        <f>G16-H16</f>
        <v>0</v>
      </c>
      <c r="J16" s="8"/>
      <c r="K16" s="47" t="e">
        <f t="shared" ref="K16:K23" si="0">I16/$F$15</f>
        <v>#DIV/0!</v>
      </c>
    </row>
    <row r="17" spans="1:12" s="11" customFormat="1" ht="24" customHeight="1">
      <c r="A17" s="107" t="s">
        <v>21</v>
      </c>
      <c r="B17" s="108"/>
      <c r="C17" s="108"/>
      <c r="D17" s="108"/>
      <c r="E17" s="108"/>
      <c r="F17" s="109"/>
      <c r="G17" s="8">
        <f>SUM(G15:G16)</f>
        <v>0</v>
      </c>
      <c r="H17" s="9">
        <f>SUM(H15:H16)</f>
        <v>0</v>
      </c>
      <c r="I17" s="10">
        <f t="shared" ref="I17:I22" si="1">G17-H17</f>
        <v>0</v>
      </c>
      <c r="J17" s="8"/>
      <c r="K17" s="47" t="e">
        <f t="shared" si="0"/>
        <v>#DIV/0!</v>
      </c>
    </row>
    <row r="18" spans="1:12" s="11" customFormat="1" ht="24" customHeight="1">
      <c r="A18" s="13" t="s">
        <v>23</v>
      </c>
      <c r="B18" s="16" t="s">
        <v>7</v>
      </c>
      <c r="C18" s="20"/>
      <c r="D18" s="18"/>
      <c r="E18" s="7">
        <f>ROUNDDOWN((E15+E16)*0.1,0)</f>
        <v>0</v>
      </c>
      <c r="F18" s="106"/>
      <c r="G18" s="14">
        <f>ROUNDDOWN(G17*0.1,0)</f>
        <v>0</v>
      </c>
      <c r="H18" s="31">
        <f>ROUNDDOWN(H17*0.1,0)</f>
        <v>0</v>
      </c>
      <c r="I18" s="10">
        <f t="shared" si="1"/>
        <v>0</v>
      </c>
      <c r="J18" s="14"/>
      <c r="K18" s="47" t="e">
        <f t="shared" si="0"/>
        <v>#DIV/0!</v>
      </c>
    </row>
    <row r="19" spans="1:12" s="11" customFormat="1" ht="24" customHeight="1" thickBot="1">
      <c r="A19" s="13" t="s">
        <v>24</v>
      </c>
      <c r="B19" s="16" t="s">
        <v>8</v>
      </c>
      <c r="C19" s="20"/>
      <c r="D19" s="18"/>
      <c r="E19" s="7">
        <f>ROUNDDOWN((E15+E16+E18)*0.3,0)</f>
        <v>0</v>
      </c>
      <c r="F19" s="106"/>
      <c r="G19" s="14">
        <f>ROUNDDOWN((G17+G18)*0.3,0)</f>
        <v>0</v>
      </c>
      <c r="H19" s="31">
        <f>ROUNDDOWN((H17+H18)*0.3,0)</f>
        <v>0</v>
      </c>
      <c r="I19" s="32">
        <f t="shared" si="1"/>
        <v>0</v>
      </c>
      <c r="J19" s="14"/>
      <c r="K19" s="47" t="e">
        <f t="shared" si="0"/>
        <v>#DIV/0!</v>
      </c>
    </row>
    <row r="20" spans="1:12" s="11" customFormat="1" ht="24.75" customHeight="1" thickTop="1">
      <c r="A20" s="52" t="s">
        <v>61</v>
      </c>
      <c r="B20" s="53"/>
      <c r="C20" s="54"/>
      <c r="D20" s="55"/>
      <c r="E20" s="56">
        <v>500000</v>
      </c>
      <c r="F20" s="90"/>
      <c r="G20" s="57">
        <v>0</v>
      </c>
      <c r="H20" s="58">
        <v>0</v>
      </c>
      <c r="I20" s="56">
        <f t="shared" si="1"/>
        <v>0</v>
      </c>
      <c r="J20" s="59" t="s">
        <v>62</v>
      </c>
      <c r="K20" s="101" t="e">
        <f t="shared" si="0"/>
        <v>#DIV/0!</v>
      </c>
    </row>
    <row r="21" spans="1:12" s="11" customFormat="1" ht="24.75" customHeight="1">
      <c r="A21" s="52" t="s">
        <v>63</v>
      </c>
      <c r="B21" s="53"/>
      <c r="C21" s="54"/>
      <c r="D21" s="55"/>
      <c r="E21" s="56">
        <v>50000</v>
      </c>
      <c r="F21" s="90"/>
      <c r="G21" s="57">
        <v>0</v>
      </c>
      <c r="H21" s="58">
        <v>0</v>
      </c>
      <c r="I21" s="56">
        <f t="shared" si="1"/>
        <v>0</v>
      </c>
      <c r="J21" s="59" t="s">
        <v>38</v>
      </c>
      <c r="K21" s="101" t="e">
        <f t="shared" si="0"/>
        <v>#DIV/0!</v>
      </c>
    </row>
    <row r="22" spans="1:12" s="11" customFormat="1" ht="24.75" customHeight="1" thickBot="1">
      <c r="A22" s="52" t="s">
        <v>65</v>
      </c>
      <c r="B22" s="53"/>
      <c r="C22" s="54"/>
      <c r="D22" s="55"/>
      <c r="E22" s="56">
        <v>50000</v>
      </c>
      <c r="F22" s="90"/>
      <c r="G22" s="57">
        <v>0</v>
      </c>
      <c r="H22" s="58">
        <v>0</v>
      </c>
      <c r="I22" s="56">
        <f t="shared" si="1"/>
        <v>0</v>
      </c>
      <c r="J22" s="59"/>
      <c r="K22" s="101" t="e">
        <f t="shared" si="0"/>
        <v>#DIV/0!</v>
      </c>
    </row>
    <row r="23" spans="1:12" s="11" customFormat="1" ht="24" customHeight="1" thickTop="1" thickBot="1">
      <c r="A23" s="110" t="s">
        <v>25</v>
      </c>
      <c r="B23" s="111"/>
      <c r="C23" s="111"/>
      <c r="D23" s="111"/>
      <c r="E23" s="111"/>
      <c r="F23" s="112"/>
      <c r="G23" s="33">
        <f>SUM(G17:G19)</f>
        <v>0</v>
      </c>
      <c r="H23" s="15">
        <f>SUM(H17:H19)</f>
        <v>0</v>
      </c>
      <c r="I23" s="15">
        <f>SUM(I17:I19)</f>
        <v>0</v>
      </c>
      <c r="J23" s="103" t="e">
        <f>K23</f>
        <v>#DIV/0!</v>
      </c>
      <c r="K23" s="47" t="e">
        <f t="shared" si="0"/>
        <v>#DIV/0!</v>
      </c>
    </row>
    <row r="25" spans="1:12" ht="24" customHeight="1">
      <c r="A25" s="2"/>
      <c r="B25" s="2"/>
      <c r="C25" s="2"/>
      <c r="D25" s="2"/>
      <c r="E25" s="2"/>
      <c r="F25" s="2"/>
      <c r="G25" s="2"/>
      <c r="J25" s="2"/>
      <c r="K25" s="5"/>
      <c r="L25" s="5"/>
    </row>
    <row r="26" spans="1:12" s="36" customFormat="1" ht="24" customHeight="1" thickBot="1">
      <c r="A26" s="135" t="s">
        <v>15</v>
      </c>
      <c r="B26" s="135"/>
      <c r="C26" s="135"/>
      <c r="D26" s="135"/>
      <c r="E26" s="135"/>
      <c r="F26" s="135"/>
      <c r="G26" s="134" t="s">
        <v>16</v>
      </c>
      <c r="H26" s="134"/>
      <c r="I26" s="134"/>
      <c r="J26" s="30" t="s">
        <v>22</v>
      </c>
      <c r="K26" s="38"/>
      <c r="L26" s="38"/>
    </row>
    <row r="27" spans="1:12" s="6" customFormat="1" ht="24" customHeight="1" thickBot="1">
      <c r="A27" s="26" t="s">
        <v>4</v>
      </c>
      <c r="B27" s="114" t="s">
        <v>5</v>
      </c>
      <c r="C27" s="115"/>
      <c r="D27" s="116"/>
      <c r="E27" s="27" t="s">
        <v>26</v>
      </c>
      <c r="F27" s="66" t="s">
        <v>54</v>
      </c>
      <c r="G27" s="28" t="s">
        <v>40</v>
      </c>
      <c r="H27" s="67" t="s">
        <v>9</v>
      </c>
      <c r="I27" s="27" t="s">
        <v>10</v>
      </c>
      <c r="J27" s="28" t="s">
        <v>27</v>
      </c>
      <c r="K27" s="6" t="s">
        <v>37</v>
      </c>
    </row>
    <row r="28" spans="1:12" s="11" customFormat="1" ht="24" customHeight="1">
      <c r="A28" s="117" t="s">
        <v>20</v>
      </c>
      <c r="B28" s="17" t="s">
        <v>19</v>
      </c>
      <c r="C28" s="21"/>
      <c r="D28" s="19" t="s">
        <v>32</v>
      </c>
      <c r="E28" s="22">
        <f>C28*6000</f>
        <v>0</v>
      </c>
      <c r="F28" s="104"/>
      <c r="G28" s="23">
        <f>E28*F28</f>
        <v>0</v>
      </c>
      <c r="H28" s="24">
        <f>G28*0.3</f>
        <v>0</v>
      </c>
      <c r="I28" s="25">
        <f>G28-H28</f>
        <v>0</v>
      </c>
      <c r="J28" s="23"/>
      <c r="K28" s="47" t="e">
        <f>I28/$F$28</f>
        <v>#DIV/0!</v>
      </c>
    </row>
    <row r="29" spans="1:12" s="11" customFormat="1" ht="24" customHeight="1">
      <c r="A29" s="118"/>
      <c r="B29" s="16" t="s">
        <v>6</v>
      </c>
      <c r="C29" s="21"/>
      <c r="D29" s="18" t="s">
        <v>33</v>
      </c>
      <c r="E29" s="7">
        <f>C29*1000</f>
        <v>0</v>
      </c>
      <c r="F29" s="105"/>
      <c r="G29" s="8">
        <f>E29*F29</f>
        <v>0</v>
      </c>
      <c r="H29" s="12">
        <f>G29*0.3</f>
        <v>0</v>
      </c>
      <c r="I29" s="10">
        <f>G29-H29</f>
        <v>0</v>
      </c>
      <c r="J29" s="8"/>
      <c r="K29" s="47" t="e">
        <f t="shared" ref="K29:K33" si="2">I29/$F$28</f>
        <v>#DIV/0!</v>
      </c>
    </row>
    <row r="30" spans="1:12" s="11" customFormat="1" ht="24" customHeight="1">
      <c r="A30" s="107" t="s">
        <v>21</v>
      </c>
      <c r="B30" s="108"/>
      <c r="C30" s="108"/>
      <c r="D30" s="108"/>
      <c r="E30" s="108"/>
      <c r="F30" s="109"/>
      <c r="G30" s="8">
        <f>SUM(G28:G29)</f>
        <v>0</v>
      </c>
      <c r="H30" s="9">
        <f>SUM(H28:H29)</f>
        <v>0</v>
      </c>
      <c r="I30" s="10">
        <f t="shared" ref="I30:I32" si="3">G30-H30</f>
        <v>0</v>
      </c>
      <c r="J30" s="8"/>
      <c r="K30" s="47" t="e">
        <f t="shared" si="2"/>
        <v>#DIV/0!</v>
      </c>
    </row>
    <row r="31" spans="1:12" s="11" customFormat="1" ht="24" customHeight="1">
      <c r="A31" s="68" t="s">
        <v>23</v>
      </c>
      <c r="B31" s="16" t="s">
        <v>7</v>
      </c>
      <c r="C31" s="20"/>
      <c r="D31" s="18"/>
      <c r="E31" s="7">
        <f>ROUNDDOWN((E28+E29)*0.1,0)</f>
        <v>0</v>
      </c>
      <c r="F31" s="106"/>
      <c r="G31" s="14">
        <f>ROUNDDOWN(G30*0.1,0)</f>
        <v>0</v>
      </c>
      <c r="H31" s="31">
        <f>ROUNDDOWN(H30*0.1,0)</f>
        <v>0</v>
      </c>
      <c r="I31" s="10">
        <f t="shared" si="3"/>
        <v>0</v>
      </c>
      <c r="J31" s="14"/>
      <c r="K31" s="47" t="e">
        <f t="shared" si="2"/>
        <v>#DIV/0!</v>
      </c>
    </row>
    <row r="32" spans="1:12" s="11" customFormat="1" ht="24" customHeight="1" thickBot="1">
      <c r="A32" s="68" t="s">
        <v>24</v>
      </c>
      <c r="B32" s="16" t="s">
        <v>8</v>
      </c>
      <c r="C32" s="20"/>
      <c r="D32" s="18"/>
      <c r="E32" s="7">
        <f>ROUNDDOWN((E28+E29+E31)*0.3,0)</f>
        <v>0</v>
      </c>
      <c r="F32" s="106"/>
      <c r="G32" s="14">
        <f>ROUNDDOWN((G30+G31)*0.3,0)</f>
        <v>0</v>
      </c>
      <c r="H32" s="31">
        <f>ROUNDDOWN((H30+H31)*0.3,0)</f>
        <v>0</v>
      </c>
      <c r="I32" s="32">
        <f t="shared" si="3"/>
        <v>0</v>
      </c>
      <c r="J32" s="14"/>
      <c r="K32" s="47" t="e">
        <f t="shared" si="2"/>
        <v>#DIV/0!</v>
      </c>
    </row>
    <row r="33" spans="1:12" s="11" customFormat="1" ht="24" customHeight="1" thickTop="1" thickBot="1">
      <c r="A33" s="110" t="s">
        <v>25</v>
      </c>
      <c r="B33" s="111"/>
      <c r="C33" s="111"/>
      <c r="D33" s="111"/>
      <c r="E33" s="111"/>
      <c r="F33" s="112"/>
      <c r="G33" s="33">
        <f>SUM(G30:G32)</f>
        <v>0</v>
      </c>
      <c r="H33" s="15">
        <f>SUM(H30:H32)</f>
        <v>0</v>
      </c>
      <c r="I33" s="15">
        <f>SUM(I30:I32)</f>
        <v>0</v>
      </c>
      <c r="J33" s="103" t="e">
        <f>K33</f>
        <v>#DIV/0!</v>
      </c>
      <c r="K33" s="47" t="e">
        <f t="shared" si="2"/>
        <v>#DIV/0!</v>
      </c>
    </row>
    <row r="35" spans="1:12" ht="24" customHeight="1">
      <c r="A35" s="2"/>
      <c r="B35" s="2"/>
      <c r="C35" s="2"/>
      <c r="D35" s="2"/>
      <c r="E35" s="2"/>
      <c r="F35" s="2"/>
      <c r="G35" s="2"/>
      <c r="J35" s="2"/>
      <c r="K35" s="5"/>
      <c r="L35" s="5"/>
    </row>
    <row r="36" spans="1:12" s="36" customFormat="1" ht="24" customHeight="1" thickBot="1">
      <c r="A36" s="135" t="s">
        <v>15</v>
      </c>
      <c r="B36" s="135"/>
      <c r="C36" s="135"/>
      <c r="D36" s="135"/>
      <c r="E36" s="135"/>
      <c r="F36" s="135"/>
      <c r="G36" s="134" t="s">
        <v>16</v>
      </c>
      <c r="H36" s="134"/>
      <c r="I36" s="134"/>
      <c r="J36" s="30" t="s">
        <v>22</v>
      </c>
      <c r="K36" s="38"/>
      <c r="L36" s="38"/>
    </row>
    <row r="37" spans="1:12" s="6" customFormat="1" ht="24" customHeight="1" thickBot="1">
      <c r="A37" s="26" t="s">
        <v>4</v>
      </c>
      <c r="B37" s="114" t="s">
        <v>5</v>
      </c>
      <c r="C37" s="115"/>
      <c r="D37" s="116"/>
      <c r="E37" s="27" t="s">
        <v>26</v>
      </c>
      <c r="F37" s="66" t="s">
        <v>54</v>
      </c>
      <c r="G37" s="28" t="s">
        <v>40</v>
      </c>
      <c r="H37" s="67" t="s">
        <v>9</v>
      </c>
      <c r="I37" s="27" t="s">
        <v>10</v>
      </c>
      <c r="J37" s="28" t="s">
        <v>27</v>
      </c>
      <c r="K37" s="6" t="s">
        <v>37</v>
      </c>
    </row>
    <row r="38" spans="1:12" s="11" customFormat="1" ht="24" customHeight="1">
      <c r="A38" s="117" t="s">
        <v>20</v>
      </c>
      <c r="B38" s="17" t="s">
        <v>19</v>
      </c>
      <c r="C38" s="21"/>
      <c r="D38" s="19" t="s">
        <v>32</v>
      </c>
      <c r="E38" s="22">
        <f>C38*6000</f>
        <v>0</v>
      </c>
      <c r="F38" s="104"/>
      <c r="G38" s="23">
        <f>E38*F38</f>
        <v>0</v>
      </c>
      <c r="H38" s="24">
        <f>G38*0.3</f>
        <v>0</v>
      </c>
      <c r="I38" s="25">
        <f>G38-H38</f>
        <v>0</v>
      </c>
      <c r="J38" s="23"/>
      <c r="K38" s="47" t="e">
        <f>I38/F38</f>
        <v>#DIV/0!</v>
      </c>
    </row>
    <row r="39" spans="1:12" s="11" customFormat="1" ht="24" customHeight="1">
      <c r="A39" s="118"/>
      <c r="B39" s="16" t="s">
        <v>6</v>
      </c>
      <c r="C39" s="21"/>
      <c r="D39" s="18" t="s">
        <v>33</v>
      </c>
      <c r="E39" s="7">
        <f>C39*1000</f>
        <v>0</v>
      </c>
      <c r="F39" s="105"/>
      <c r="G39" s="8">
        <f>E39*F39</f>
        <v>0</v>
      </c>
      <c r="H39" s="12">
        <f>G39*0.3</f>
        <v>0</v>
      </c>
      <c r="I39" s="10">
        <f>G39-H39</f>
        <v>0</v>
      </c>
      <c r="J39" s="8"/>
      <c r="K39" s="47" t="e">
        <f t="shared" ref="K39:K43" si="4">I39/F39</f>
        <v>#DIV/0!</v>
      </c>
    </row>
    <row r="40" spans="1:12" s="11" customFormat="1" ht="24" customHeight="1">
      <c r="A40" s="107" t="s">
        <v>21</v>
      </c>
      <c r="B40" s="108"/>
      <c r="C40" s="108"/>
      <c r="D40" s="108"/>
      <c r="E40" s="108"/>
      <c r="F40" s="109"/>
      <c r="G40" s="8">
        <f>SUM(G38:G39)</f>
        <v>0</v>
      </c>
      <c r="H40" s="9">
        <f>SUM(H38:H39)</f>
        <v>0</v>
      </c>
      <c r="I40" s="10">
        <f t="shared" ref="I40:I42" si="5">G40-H40</f>
        <v>0</v>
      </c>
      <c r="J40" s="8"/>
      <c r="K40" s="47" t="e">
        <f t="shared" si="4"/>
        <v>#DIV/0!</v>
      </c>
    </row>
    <row r="41" spans="1:12" s="11" customFormat="1" ht="24" customHeight="1">
      <c r="A41" s="68" t="s">
        <v>23</v>
      </c>
      <c r="B41" s="16" t="s">
        <v>7</v>
      </c>
      <c r="C41" s="20"/>
      <c r="D41" s="18"/>
      <c r="E41" s="7">
        <f>ROUNDDOWN((E38+E39)*0.1,0)</f>
        <v>0</v>
      </c>
      <c r="F41" s="106"/>
      <c r="G41" s="14">
        <f>ROUNDDOWN(G40*0.1,0)</f>
        <v>0</v>
      </c>
      <c r="H41" s="31">
        <f>ROUNDDOWN(H40*0.1,0)</f>
        <v>0</v>
      </c>
      <c r="I41" s="10">
        <f t="shared" si="5"/>
        <v>0</v>
      </c>
      <c r="J41" s="14"/>
      <c r="K41" s="47" t="e">
        <f t="shared" si="4"/>
        <v>#DIV/0!</v>
      </c>
    </row>
    <row r="42" spans="1:12" s="11" customFormat="1" ht="24" customHeight="1" thickBot="1">
      <c r="A42" s="68" t="s">
        <v>24</v>
      </c>
      <c r="B42" s="16" t="s">
        <v>8</v>
      </c>
      <c r="C42" s="20"/>
      <c r="D42" s="18"/>
      <c r="E42" s="7">
        <f>ROUNDDOWN((E38+E39+E41)*0.3,0)</f>
        <v>0</v>
      </c>
      <c r="F42" s="106"/>
      <c r="G42" s="14">
        <f>ROUNDDOWN((G40+G41)*0.3,0)</f>
        <v>0</v>
      </c>
      <c r="H42" s="31">
        <f>ROUNDDOWN((H40+H41)*0.3,0)</f>
        <v>0</v>
      </c>
      <c r="I42" s="32">
        <f t="shared" si="5"/>
        <v>0</v>
      </c>
      <c r="J42" s="14"/>
      <c r="K42" s="47" t="e">
        <f t="shared" si="4"/>
        <v>#DIV/0!</v>
      </c>
    </row>
    <row r="43" spans="1:12" s="11" customFormat="1" ht="24" customHeight="1" thickTop="1" thickBot="1">
      <c r="A43" s="110" t="s">
        <v>25</v>
      </c>
      <c r="B43" s="111"/>
      <c r="C43" s="111"/>
      <c r="D43" s="111"/>
      <c r="E43" s="111"/>
      <c r="F43" s="112"/>
      <c r="G43" s="33">
        <f>SUM(G40:G42)</f>
        <v>0</v>
      </c>
      <c r="H43" s="15">
        <f>SUM(H40:H42)</f>
        <v>0</v>
      </c>
      <c r="I43" s="15">
        <f>SUM(I40:I42)</f>
        <v>0</v>
      </c>
      <c r="J43" s="103" t="e">
        <f>K43</f>
        <v>#DIV/0!</v>
      </c>
      <c r="K43" s="47" t="e">
        <f t="shared" si="4"/>
        <v>#DIV/0!</v>
      </c>
    </row>
    <row r="45" spans="1:12" ht="24" customHeight="1">
      <c r="A45" s="2"/>
      <c r="B45" s="2"/>
      <c r="C45" s="2"/>
      <c r="D45" s="2"/>
      <c r="E45" s="2"/>
      <c r="F45" s="2"/>
      <c r="G45" s="2"/>
      <c r="J45" s="2"/>
      <c r="K45" s="5"/>
      <c r="L45" s="5"/>
    </row>
    <row r="46" spans="1:12" s="36" customFormat="1" ht="24" customHeight="1" thickBot="1">
      <c r="A46" s="135" t="s">
        <v>15</v>
      </c>
      <c r="B46" s="135"/>
      <c r="C46" s="135"/>
      <c r="D46" s="135"/>
      <c r="E46" s="135"/>
      <c r="F46" s="135"/>
      <c r="G46" s="134" t="s">
        <v>16</v>
      </c>
      <c r="H46" s="134"/>
      <c r="I46" s="134"/>
      <c r="J46" s="30" t="s">
        <v>22</v>
      </c>
      <c r="K46" s="38"/>
      <c r="L46" s="38"/>
    </row>
    <row r="47" spans="1:12" s="6" customFormat="1" ht="24" customHeight="1" thickBot="1">
      <c r="A47" s="26" t="s">
        <v>4</v>
      </c>
      <c r="B47" s="114" t="s">
        <v>5</v>
      </c>
      <c r="C47" s="115"/>
      <c r="D47" s="116"/>
      <c r="E47" s="27" t="s">
        <v>26</v>
      </c>
      <c r="F47" s="66" t="s">
        <v>54</v>
      </c>
      <c r="G47" s="28" t="s">
        <v>40</v>
      </c>
      <c r="H47" s="67" t="s">
        <v>9</v>
      </c>
      <c r="I47" s="27" t="s">
        <v>10</v>
      </c>
      <c r="J47" s="28" t="s">
        <v>27</v>
      </c>
      <c r="K47" s="6" t="s">
        <v>37</v>
      </c>
    </row>
    <row r="48" spans="1:12" s="11" customFormat="1" ht="24" customHeight="1">
      <c r="A48" s="117" t="s">
        <v>20</v>
      </c>
      <c r="B48" s="17" t="s">
        <v>19</v>
      </c>
      <c r="C48" s="21"/>
      <c r="D48" s="19" t="s">
        <v>32</v>
      </c>
      <c r="E48" s="22">
        <f>C48*6000</f>
        <v>0</v>
      </c>
      <c r="F48" s="104"/>
      <c r="G48" s="23">
        <f>E48*F48</f>
        <v>0</v>
      </c>
      <c r="H48" s="24">
        <f>G48*0.3</f>
        <v>0</v>
      </c>
      <c r="I48" s="25">
        <f>G48-H48</f>
        <v>0</v>
      </c>
      <c r="J48" s="23"/>
      <c r="K48" s="47" t="e">
        <f>I48/F48</f>
        <v>#DIV/0!</v>
      </c>
    </row>
    <row r="49" spans="1:11" s="11" customFormat="1" ht="24" customHeight="1">
      <c r="A49" s="118"/>
      <c r="B49" s="16" t="s">
        <v>6</v>
      </c>
      <c r="C49" s="21"/>
      <c r="D49" s="18" t="s">
        <v>33</v>
      </c>
      <c r="E49" s="7">
        <f>C49*1000</f>
        <v>0</v>
      </c>
      <c r="F49" s="105"/>
      <c r="G49" s="8">
        <f>E49*F49</f>
        <v>0</v>
      </c>
      <c r="H49" s="12">
        <f>G49*0.3</f>
        <v>0</v>
      </c>
      <c r="I49" s="10">
        <f>G49-H49</f>
        <v>0</v>
      </c>
      <c r="J49" s="8"/>
      <c r="K49" s="47" t="e">
        <f t="shared" ref="K49:K53" si="6">I49/F49</f>
        <v>#DIV/0!</v>
      </c>
    </row>
    <row r="50" spans="1:11" s="11" customFormat="1" ht="24" customHeight="1">
      <c r="A50" s="107" t="s">
        <v>21</v>
      </c>
      <c r="B50" s="108"/>
      <c r="C50" s="108"/>
      <c r="D50" s="108"/>
      <c r="E50" s="108"/>
      <c r="F50" s="109"/>
      <c r="G50" s="8">
        <f>SUM(G48:G49)</f>
        <v>0</v>
      </c>
      <c r="H50" s="9">
        <f>SUM(H48:H49)</f>
        <v>0</v>
      </c>
      <c r="I50" s="10">
        <f t="shared" ref="I50:I52" si="7">G50-H50</f>
        <v>0</v>
      </c>
      <c r="J50" s="8"/>
      <c r="K50" s="47" t="e">
        <f t="shared" si="6"/>
        <v>#DIV/0!</v>
      </c>
    </row>
    <row r="51" spans="1:11" s="11" customFormat="1" ht="24" customHeight="1">
      <c r="A51" s="68" t="s">
        <v>23</v>
      </c>
      <c r="B51" s="16" t="s">
        <v>7</v>
      </c>
      <c r="C51" s="20"/>
      <c r="D51" s="18"/>
      <c r="E51" s="7">
        <f>ROUNDDOWN((E48+E49)*0.1,0)</f>
        <v>0</v>
      </c>
      <c r="F51" s="106"/>
      <c r="G51" s="14">
        <f>ROUNDDOWN(G50*0.1,0)</f>
        <v>0</v>
      </c>
      <c r="H51" s="31">
        <f>ROUNDDOWN(H50*0.1,0)</f>
        <v>0</v>
      </c>
      <c r="I51" s="10">
        <f t="shared" si="7"/>
        <v>0</v>
      </c>
      <c r="J51" s="14"/>
      <c r="K51" s="47" t="e">
        <f t="shared" si="6"/>
        <v>#DIV/0!</v>
      </c>
    </row>
    <row r="52" spans="1:11" s="11" customFormat="1" ht="24" customHeight="1" thickBot="1">
      <c r="A52" s="68" t="s">
        <v>24</v>
      </c>
      <c r="B52" s="16" t="s">
        <v>8</v>
      </c>
      <c r="C52" s="20"/>
      <c r="D52" s="18"/>
      <c r="E52" s="7">
        <f>ROUNDDOWN((E48+E49+E51)*0.3,0)</f>
        <v>0</v>
      </c>
      <c r="F52" s="106"/>
      <c r="G52" s="14">
        <f>ROUNDDOWN((G50+G51)*0.3,0)</f>
        <v>0</v>
      </c>
      <c r="H52" s="31">
        <f>ROUNDDOWN((H50+H51)*0.3,0)</f>
        <v>0</v>
      </c>
      <c r="I52" s="32">
        <f t="shared" si="7"/>
        <v>0</v>
      </c>
      <c r="J52" s="14"/>
      <c r="K52" s="47" t="e">
        <f t="shared" si="6"/>
        <v>#DIV/0!</v>
      </c>
    </row>
    <row r="53" spans="1:11" s="11" customFormat="1" ht="24" customHeight="1" thickTop="1" thickBot="1">
      <c r="A53" s="110" t="s">
        <v>25</v>
      </c>
      <c r="B53" s="111"/>
      <c r="C53" s="111"/>
      <c r="D53" s="111"/>
      <c r="E53" s="111"/>
      <c r="F53" s="112"/>
      <c r="G53" s="33">
        <f>SUM(G50:G52)</f>
        <v>0</v>
      </c>
      <c r="H53" s="15">
        <f>SUM(H50:H52)</f>
        <v>0</v>
      </c>
      <c r="I53" s="15">
        <f>SUM(I50:I52)</f>
        <v>0</v>
      </c>
      <c r="J53" s="103" t="e">
        <f>K53</f>
        <v>#DIV/0!</v>
      </c>
      <c r="K53" s="47" t="e">
        <f t="shared" si="6"/>
        <v>#DIV/0!</v>
      </c>
    </row>
  </sheetData>
  <mergeCells count="33">
    <mergeCell ref="A43:F43"/>
    <mergeCell ref="A17:F17"/>
    <mergeCell ref="A23:F23"/>
    <mergeCell ref="A30:F30"/>
    <mergeCell ref="A33:F33"/>
    <mergeCell ref="A40:F40"/>
    <mergeCell ref="A50:F50"/>
    <mergeCell ref="A53:F53"/>
    <mergeCell ref="G46:I46"/>
    <mergeCell ref="B47:D47"/>
    <mergeCell ref="A48:A49"/>
    <mergeCell ref="A46:F46"/>
    <mergeCell ref="G36:I36"/>
    <mergeCell ref="B37:D37"/>
    <mergeCell ref="A38:A39"/>
    <mergeCell ref="G26:I26"/>
    <mergeCell ref="B27:D27"/>
    <mergeCell ref="A28:A29"/>
    <mergeCell ref="A26:F26"/>
    <mergeCell ref="A36:F36"/>
    <mergeCell ref="A2:J2"/>
    <mergeCell ref="B6:J6"/>
    <mergeCell ref="I1:J1"/>
    <mergeCell ref="B4:J4"/>
    <mergeCell ref="B5:J5"/>
    <mergeCell ref="B8:D8"/>
    <mergeCell ref="A15:A16"/>
    <mergeCell ref="B14:D14"/>
    <mergeCell ref="G13:I13"/>
    <mergeCell ref="B9:C9"/>
    <mergeCell ref="B10:C10"/>
    <mergeCell ref="F8:I8"/>
    <mergeCell ref="A13:F13"/>
  </mergeCells>
  <phoneticPr fontId="1"/>
  <printOptions horizontalCentered="1"/>
  <pageMargins left="0.59055118110236227" right="0.39370078740157483" top="0.59055118110236227" bottom="0.39370078740157483" header="0" footer="0.51181102362204722"/>
  <pageSetup paperSize="9" scale="69" orientation="portrait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受託研究費積算書 (記入例)</vt:lpstr>
      <vt:lpstr>受託研究費積算書</vt:lpstr>
      <vt:lpstr>受託研究費積算書!Print_Area</vt:lpstr>
      <vt:lpstr>'受託研究費積算書 (記入例)'!Print_Area</vt:lpstr>
      <vt:lpstr>受託研究費積算書!Print_Titles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治験事務局</cp:lastModifiedBy>
  <cp:lastPrinted>2019-07-18T12:51:34Z</cp:lastPrinted>
  <dcterms:created xsi:type="dcterms:W3CDTF">2007-12-07T00:18:51Z</dcterms:created>
  <dcterms:modified xsi:type="dcterms:W3CDTF">2022-02-08T02:04:08Z</dcterms:modified>
</cp:coreProperties>
</file>