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Data\t.wd33\Desktop\"/>
    </mc:Choice>
  </mc:AlternateContent>
  <xr:revisionPtr revIDLastSave="0" documentId="8_{C9DC99C0-3828-45BC-943F-3B573A5FFA29}" xr6:coauthVersionLast="47" xr6:coauthVersionMax="47" xr10:uidLastSave="{00000000-0000-0000-0000-000000000000}"/>
  <bookViews>
    <workbookView xWindow="-108" yWindow="-108" windowWidth="23256" windowHeight="12456" xr2:uid="{DEA89016-5EF4-4D89-9326-1997A3BB85BC}"/>
  </bookViews>
  <sheets>
    <sheet name="５保安林の現況" sheetId="1" r:id="rId1"/>
  </sheets>
  <definedNames>
    <definedName name="_xlnm.Print_Area" localSheetId="0">'５保安林の現況'!$B$1:$AD$25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3" i="1" l="1"/>
  <c r="S23" i="1"/>
  <c r="L23" i="1"/>
  <c r="K23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AD21" i="1"/>
  <c r="F21" i="1"/>
  <c r="D21" i="1"/>
  <c r="V20" i="1"/>
  <c r="D20" i="1"/>
  <c r="AD20" i="1" s="1"/>
  <c r="AD22" i="1" s="1"/>
  <c r="AC19" i="1"/>
  <c r="AC23" i="1" s="1"/>
  <c r="AB19" i="1"/>
  <c r="AB23" i="1" s="1"/>
  <c r="AA19" i="1"/>
  <c r="AA23" i="1" s="1"/>
  <c r="Z19" i="1"/>
  <c r="Z23" i="1" s="1"/>
  <c r="Y19" i="1"/>
  <c r="Y23" i="1" s="1"/>
  <c r="X19" i="1"/>
  <c r="X23" i="1" s="1"/>
  <c r="W19" i="1"/>
  <c r="W23" i="1" s="1"/>
  <c r="V19" i="1"/>
  <c r="V23" i="1" s="1"/>
  <c r="U19" i="1"/>
  <c r="U23" i="1" s="1"/>
  <c r="T19" i="1"/>
  <c r="S19" i="1"/>
  <c r="R19" i="1"/>
  <c r="R23" i="1" s="1"/>
  <c r="Q19" i="1"/>
  <c r="Q23" i="1" s="1"/>
  <c r="P19" i="1"/>
  <c r="P23" i="1" s="1"/>
  <c r="O19" i="1"/>
  <c r="O23" i="1" s="1"/>
  <c r="N19" i="1"/>
  <c r="N23" i="1" s="1"/>
  <c r="M19" i="1"/>
  <c r="M23" i="1" s="1"/>
  <c r="L19" i="1"/>
  <c r="K19" i="1"/>
  <c r="J19" i="1"/>
  <c r="J23" i="1" s="1"/>
  <c r="I19" i="1"/>
  <c r="I23" i="1" s="1"/>
  <c r="H19" i="1"/>
  <c r="H23" i="1" s="1"/>
  <c r="G19" i="1"/>
  <c r="G23" i="1" s="1"/>
  <c r="F19" i="1"/>
  <c r="F23" i="1" s="1"/>
  <c r="E19" i="1"/>
  <c r="E23" i="1" s="1"/>
  <c r="D19" i="1"/>
  <c r="AD18" i="1"/>
  <c r="AD17" i="1"/>
  <c r="AD19" i="1" s="1"/>
  <c r="AD23" i="1" s="1"/>
  <c r="AC16" i="1"/>
  <c r="AB16" i="1"/>
  <c r="T16" i="1"/>
  <c r="M16" i="1"/>
  <c r="E16" i="1"/>
  <c r="AC15" i="1"/>
  <c r="AB15" i="1"/>
  <c r="AA15" i="1"/>
  <c r="Z15" i="1"/>
  <c r="Y15" i="1"/>
  <c r="X15" i="1"/>
  <c r="W15" i="1"/>
  <c r="V15" i="1"/>
  <c r="U15" i="1"/>
  <c r="T15" i="1"/>
  <c r="S15" i="1"/>
  <c r="R15" i="1"/>
  <c r="P15" i="1"/>
  <c r="O15" i="1"/>
  <c r="N15" i="1"/>
  <c r="M15" i="1"/>
  <c r="K15" i="1"/>
  <c r="J15" i="1"/>
  <c r="I15" i="1"/>
  <c r="G15" i="1"/>
  <c r="E15" i="1"/>
  <c r="D15" i="1"/>
  <c r="AD14" i="1"/>
  <c r="L14" i="1"/>
  <c r="Q13" i="1"/>
  <c r="F13" i="1"/>
  <c r="AD13" i="1" s="1"/>
  <c r="D13" i="1"/>
  <c r="H12" i="1"/>
  <c r="F12" i="1"/>
  <c r="F15" i="1" s="1"/>
  <c r="Q11" i="1"/>
  <c r="Q15" i="1" s="1"/>
  <c r="L11" i="1"/>
  <c r="L15" i="1" s="1"/>
  <c r="H11" i="1"/>
  <c r="H15" i="1" s="1"/>
  <c r="D11" i="1"/>
  <c r="AD11" i="1" s="1"/>
  <c r="AC10" i="1"/>
  <c r="AB10" i="1"/>
  <c r="AA10" i="1"/>
  <c r="AA16" i="1" s="1"/>
  <c r="Z10" i="1"/>
  <c r="Z16" i="1" s="1"/>
  <c r="Y10" i="1"/>
  <c r="Y16" i="1" s="1"/>
  <c r="X10" i="1"/>
  <c r="X16" i="1" s="1"/>
  <c r="W10" i="1"/>
  <c r="W16" i="1" s="1"/>
  <c r="T10" i="1"/>
  <c r="S10" i="1"/>
  <c r="S16" i="1" s="1"/>
  <c r="R10" i="1"/>
  <c r="R16" i="1" s="1"/>
  <c r="Q10" i="1"/>
  <c r="Q16" i="1" s="1"/>
  <c r="P10" i="1"/>
  <c r="P16" i="1" s="1"/>
  <c r="N10" i="1"/>
  <c r="N16" i="1" s="1"/>
  <c r="M10" i="1"/>
  <c r="K10" i="1"/>
  <c r="K16" i="1" s="1"/>
  <c r="J10" i="1"/>
  <c r="J16" i="1" s="1"/>
  <c r="I10" i="1"/>
  <c r="I16" i="1" s="1"/>
  <c r="H10" i="1"/>
  <c r="H16" i="1" s="1"/>
  <c r="G10" i="1"/>
  <c r="G16" i="1" s="1"/>
  <c r="E10" i="1"/>
  <c r="AD9" i="1"/>
  <c r="V8" i="1"/>
  <c r="V10" i="1" s="1"/>
  <c r="V16" i="1" s="1"/>
  <c r="O8" i="1"/>
  <c r="O10" i="1" s="1"/>
  <c r="O16" i="1" s="1"/>
  <c r="H8" i="1"/>
  <c r="E8" i="1"/>
  <c r="D8" i="1"/>
  <c r="D10" i="1" s="1"/>
  <c r="U7" i="1"/>
  <c r="U10" i="1" s="1"/>
  <c r="U16" i="1" s="1"/>
  <c r="L7" i="1"/>
  <c r="L10" i="1" s="1"/>
  <c r="L16" i="1" s="1"/>
  <c r="H7" i="1"/>
  <c r="F7" i="1"/>
  <c r="F10" i="1" s="1"/>
  <c r="AD6" i="1"/>
  <c r="D16" i="1" l="1"/>
  <c r="AD10" i="1"/>
  <c r="F16" i="1"/>
  <c r="AD15" i="1"/>
  <c r="AD7" i="1"/>
  <c r="AD8" i="1"/>
  <c r="AD12" i="1"/>
  <c r="D22" i="1"/>
  <c r="D23" i="1" s="1"/>
  <c r="AD16" i="1" l="1"/>
</calcChain>
</file>

<file path=xl/sharedStrings.xml><?xml version="1.0" encoding="utf-8"?>
<sst xmlns="http://schemas.openxmlformats.org/spreadsheetml/2006/main" count="53" uniqueCount="51">
  <si>
    <t>5.　保安林の現況</t>
    <rPh sb="3" eb="6">
      <t>ホアンリン</t>
    </rPh>
    <rPh sb="7" eb="9">
      <t>ゲンキョウ</t>
    </rPh>
    <phoneticPr fontId="2"/>
  </si>
  <si>
    <t xml:space="preserve">   令和6年4月1日現在　(単位:ha)</t>
    <rPh sb="3" eb="4">
      <t>レイ</t>
    </rPh>
    <rPh sb="4" eb="5">
      <t>ワ</t>
    </rPh>
    <rPh sb="6" eb="7">
      <t>ネン</t>
    </rPh>
    <rPh sb="8" eb="9">
      <t>ツキ</t>
    </rPh>
    <rPh sb="10" eb="11">
      <t>ヒ</t>
    </rPh>
    <rPh sb="11" eb="13">
      <t>ゲンザイ</t>
    </rPh>
    <rPh sb="15" eb="17">
      <t>タンイ</t>
    </rPh>
    <phoneticPr fontId="2"/>
  </si>
  <si>
    <t>　　　　　　保安林
　　　　　　　種別
市町村別</t>
    <rPh sb="6" eb="9">
      <t>ホアンリン</t>
    </rPh>
    <rPh sb="17" eb="19">
      <t>シュベツ</t>
    </rPh>
    <rPh sb="21" eb="24">
      <t>シチョウソン</t>
    </rPh>
    <rPh sb="24" eb="25">
      <t>ベツ</t>
    </rPh>
    <phoneticPr fontId="2"/>
  </si>
  <si>
    <t>水源の
かん養</t>
    <rPh sb="0" eb="2">
      <t>スイゲン</t>
    </rPh>
    <rPh sb="6" eb="7">
      <t>ヨウ</t>
    </rPh>
    <phoneticPr fontId="2"/>
  </si>
  <si>
    <t>土砂
流出
防備</t>
    <rPh sb="0" eb="2">
      <t>ドシャ</t>
    </rPh>
    <rPh sb="3" eb="5">
      <t>リュウシュツ</t>
    </rPh>
    <rPh sb="6" eb="8">
      <t>ボウビ</t>
    </rPh>
    <phoneticPr fontId="2"/>
  </si>
  <si>
    <t>土砂
崩壊
防備</t>
    <rPh sb="0" eb="2">
      <t>ドシャ</t>
    </rPh>
    <rPh sb="3" eb="5">
      <t>ホウカイ</t>
    </rPh>
    <rPh sb="6" eb="8">
      <t>ボウビ</t>
    </rPh>
    <phoneticPr fontId="2"/>
  </si>
  <si>
    <t>飛砂
防備</t>
    <rPh sb="0" eb="1">
      <t>ト</t>
    </rPh>
    <rPh sb="1" eb="2">
      <t>スナ</t>
    </rPh>
    <rPh sb="3" eb="5">
      <t>ボウビ</t>
    </rPh>
    <phoneticPr fontId="2"/>
  </si>
  <si>
    <t>防風</t>
    <rPh sb="0" eb="2">
      <t>ボウフウ</t>
    </rPh>
    <phoneticPr fontId="2"/>
  </si>
  <si>
    <t>潮害
防備</t>
    <rPh sb="0" eb="1">
      <t>シオ</t>
    </rPh>
    <rPh sb="1" eb="2">
      <t>ガイ</t>
    </rPh>
    <rPh sb="3" eb="5">
      <t>ボウビ</t>
    </rPh>
    <phoneticPr fontId="2"/>
  </si>
  <si>
    <t>干害
防備</t>
    <rPh sb="0" eb="1">
      <t>ホ</t>
    </rPh>
    <rPh sb="1" eb="2">
      <t>ガイ</t>
    </rPh>
    <rPh sb="3" eb="5">
      <t>ボウビ</t>
    </rPh>
    <phoneticPr fontId="2"/>
  </si>
  <si>
    <t>落石
防備</t>
    <rPh sb="0" eb="1">
      <t>ラク</t>
    </rPh>
    <rPh sb="1" eb="2">
      <t>イシ</t>
    </rPh>
    <rPh sb="3" eb="5">
      <t>ボウビ</t>
    </rPh>
    <phoneticPr fontId="2"/>
  </si>
  <si>
    <t>魚つき</t>
    <rPh sb="0" eb="1">
      <t>ウオ</t>
    </rPh>
    <phoneticPr fontId="2"/>
  </si>
  <si>
    <t>航行
目標</t>
    <rPh sb="0" eb="2">
      <t>コウコウ</t>
    </rPh>
    <rPh sb="3" eb="5">
      <t>モクヒョウ</t>
    </rPh>
    <phoneticPr fontId="2"/>
  </si>
  <si>
    <t>保健</t>
    <rPh sb="0" eb="2">
      <t>ホケン</t>
    </rPh>
    <phoneticPr fontId="2"/>
  </si>
  <si>
    <t>風致</t>
    <rPh sb="0" eb="2">
      <t>フウチ</t>
    </rPh>
    <phoneticPr fontId="2"/>
  </si>
  <si>
    <t>水かん
兼
土流</t>
    <rPh sb="0" eb="1">
      <t>ミズ</t>
    </rPh>
    <rPh sb="4" eb="5">
      <t>ケン</t>
    </rPh>
    <rPh sb="6" eb="7">
      <t>ド</t>
    </rPh>
    <rPh sb="7" eb="8">
      <t>ナガ</t>
    </rPh>
    <phoneticPr fontId="2"/>
  </si>
  <si>
    <t>水かん
兼
保健</t>
    <rPh sb="0" eb="1">
      <t>ミズ</t>
    </rPh>
    <rPh sb="4" eb="5">
      <t>ケン</t>
    </rPh>
    <rPh sb="6" eb="8">
      <t>ホケン</t>
    </rPh>
    <phoneticPr fontId="2"/>
  </si>
  <si>
    <t>土流
兼
魚つき</t>
    <rPh sb="0" eb="1">
      <t>ツチ</t>
    </rPh>
    <rPh sb="1" eb="2">
      <t>ナガ</t>
    </rPh>
    <rPh sb="3" eb="4">
      <t>ケン</t>
    </rPh>
    <rPh sb="5" eb="6">
      <t>ウオ</t>
    </rPh>
    <phoneticPr fontId="2"/>
  </si>
  <si>
    <t>土崩
兼
魚つき</t>
    <rPh sb="0" eb="1">
      <t>ツチ</t>
    </rPh>
    <rPh sb="1" eb="2">
      <t>クズレ</t>
    </rPh>
    <rPh sb="3" eb="4">
      <t>ケン</t>
    </rPh>
    <rPh sb="5" eb="6">
      <t>ウオ</t>
    </rPh>
    <phoneticPr fontId="2"/>
  </si>
  <si>
    <t>土崩
兼
保健</t>
    <rPh sb="0" eb="1">
      <t>ツチ</t>
    </rPh>
    <rPh sb="1" eb="2">
      <t>クズレ</t>
    </rPh>
    <rPh sb="3" eb="4">
      <t>ケン</t>
    </rPh>
    <rPh sb="5" eb="7">
      <t>ホケン</t>
    </rPh>
    <phoneticPr fontId="2"/>
  </si>
  <si>
    <t>土崩
兼
風致</t>
    <rPh sb="0" eb="1">
      <t>ツチ</t>
    </rPh>
    <rPh sb="1" eb="2">
      <t>クズレ</t>
    </rPh>
    <rPh sb="3" eb="4">
      <t>ケン</t>
    </rPh>
    <rPh sb="5" eb="7">
      <t>フウチ</t>
    </rPh>
    <phoneticPr fontId="2"/>
  </si>
  <si>
    <t>飛砂
兼
潮害</t>
    <rPh sb="0" eb="1">
      <t>ト</t>
    </rPh>
    <rPh sb="1" eb="2">
      <t>スナ</t>
    </rPh>
    <rPh sb="3" eb="4">
      <t>ケン</t>
    </rPh>
    <rPh sb="5" eb="6">
      <t>シオ</t>
    </rPh>
    <rPh sb="6" eb="7">
      <t>ガイ</t>
    </rPh>
    <phoneticPr fontId="2"/>
  </si>
  <si>
    <t>飛砂
兼
潮害
兼
保健</t>
    <rPh sb="0" eb="1">
      <t>ト</t>
    </rPh>
    <rPh sb="1" eb="2">
      <t>スナ</t>
    </rPh>
    <rPh sb="3" eb="4">
      <t>ケン</t>
    </rPh>
    <rPh sb="5" eb="6">
      <t>シオ</t>
    </rPh>
    <rPh sb="6" eb="7">
      <t>ガイ</t>
    </rPh>
    <rPh sb="8" eb="9">
      <t>ケン</t>
    </rPh>
    <rPh sb="10" eb="11">
      <t>ホ</t>
    </rPh>
    <rPh sb="11" eb="12">
      <t>ケン</t>
    </rPh>
    <phoneticPr fontId="2"/>
  </si>
  <si>
    <t>飛砂
兼
保健</t>
    <rPh sb="0" eb="1">
      <t>ト</t>
    </rPh>
    <rPh sb="1" eb="2">
      <t>スナ</t>
    </rPh>
    <rPh sb="3" eb="4">
      <t>ケン</t>
    </rPh>
    <rPh sb="5" eb="7">
      <t>ホケン</t>
    </rPh>
    <phoneticPr fontId="2"/>
  </si>
  <si>
    <t>防風
兼
魚つき</t>
    <rPh sb="0" eb="2">
      <t>ボウフウ</t>
    </rPh>
    <rPh sb="3" eb="4">
      <t>ケン</t>
    </rPh>
    <rPh sb="5" eb="6">
      <t>ウオ</t>
    </rPh>
    <phoneticPr fontId="2"/>
  </si>
  <si>
    <t>防風
兼
保健</t>
    <rPh sb="0" eb="2">
      <t>ボウフウ</t>
    </rPh>
    <rPh sb="3" eb="4">
      <t>ケン</t>
    </rPh>
    <rPh sb="5" eb="7">
      <t>ホケン</t>
    </rPh>
    <phoneticPr fontId="2"/>
  </si>
  <si>
    <t>潮害
兼
保健</t>
    <rPh sb="0" eb="1">
      <t>シオ</t>
    </rPh>
    <rPh sb="1" eb="2">
      <t>ガイ</t>
    </rPh>
    <rPh sb="3" eb="4">
      <t>ケン</t>
    </rPh>
    <rPh sb="5" eb="7">
      <t>ホケン</t>
    </rPh>
    <phoneticPr fontId="2"/>
  </si>
  <si>
    <t>干害
兼
保健</t>
    <rPh sb="0" eb="1">
      <t>ホ</t>
    </rPh>
    <rPh sb="1" eb="2">
      <t>ガイ</t>
    </rPh>
    <rPh sb="3" eb="4">
      <t>ケン</t>
    </rPh>
    <rPh sb="5" eb="7">
      <t>ホケン</t>
    </rPh>
    <phoneticPr fontId="2"/>
  </si>
  <si>
    <t>魚つき
兼
保健</t>
    <rPh sb="0" eb="1">
      <t>ウオ</t>
    </rPh>
    <rPh sb="4" eb="5">
      <t>ケン</t>
    </rPh>
    <rPh sb="6" eb="8">
      <t>ホケン</t>
    </rPh>
    <phoneticPr fontId="2"/>
  </si>
  <si>
    <t>計</t>
    <rPh sb="0" eb="1">
      <t>ケイ</t>
    </rPh>
    <phoneticPr fontId="2"/>
  </si>
  <si>
    <t>館 　山　 市</t>
    <rPh sb="0" eb="1">
      <t>カン</t>
    </rPh>
    <rPh sb="3" eb="4">
      <t>ヤマ</t>
    </rPh>
    <rPh sb="6" eb="7">
      <t>シ</t>
    </rPh>
    <phoneticPr fontId="2"/>
  </si>
  <si>
    <t>鴨 　川　 市</t>
    <rPh sb="0" eb="1">
      <t>カモ</t>
    </rPh>
    <rPh sb="3" eb="4">
      <t>カワ</t>
    </rPh>
    <rPh sb="6" eb="7">
      <t>シ</t>
    </rPh>
    <phoneticPr fontId="2"/>
  </si>
  <si>
    <t>南 房 総 市</t>
    <rPh sb="0" eb="1">
      <t>ミナミ</t>
    </rPh>
    <rPh sb="2" eb="3">
      <t>フサ</t>
    </rPh>
    <rPh sb="4" eb="5">
      <t>フサ</t>
    </rPh>
    <rPh sb="6" eb="7">
      <t>シ</t>
    </rPh>
    <phoneticPr fontId="2"/>
  </si>
  <si>
    <t>鋸 　南　町</t>
    <rPh sb="0" eb="1">
      <t>ノコギリ</t>
    </rPh>
    <rPh sb="3" eb="4">
      <t>ミナミ</t>
    </rPh>
    <rPh sb="5" eb="6">
      <t>マチ</t>
    </rPh>
    <phoneticPr fontId="2"/>
  </si>
  <si>
    <t>安房郡市計</t>
    <rPh sb="0" eb="2">
      <t>アワ</t>
    </rPh>
    <rPh sb="2" eb="3">
      <t>グン</t>
    </rPh>
    <rPh sb="3" eb="4">
      <t>シ</t>
    </rPh>
    <rPh sb="4" eb="5">
      <t>ケイ</t>
    </rPh>
    <phoneticPr fontId="2"/>
  </si>
  <si>
    <t>勝 　浦　 市</t>
    <rPh sb="0" eb="1">
      <t>カチ</t>
    </rPh>
    <rPh sb="3" eb="4">
      <t>ウラ</t>
    </rPh>
    <rPh sb="6" eb="7">
      <t>シ</t>
    </rPh>
    <phoneticPr fontId="2"/>
  </si>
  <si>
    <t>いすみ市</t>
    <rPh sb="3" eb="4">
      <t>シ</t>
    </rPh>
    <phoneticPr fontId="2"/>
  </si>
  <si>
    <t>大 多 喜 町</t>
    <rPh sb="0" eb="1">
      <t>ダイ</t>
    </rPh>
    <rPh sb="2" eb="3">
      <t>タ</t>
    </rPh>
    <rPh sb="4" eb="5">
      <t>ヨシ</t>
    </rPh>
    <rPh sb="6" eb="7">
      <t>マチ</t>
    </rPh>
    <phoneticPr fontId="2"/>
  </si>
  <si>
    <t>御 　宿 　町</t>
    <rPh sb="0" eb="1">
      <t>オ</t>
    </rPh>
    <rPh sb="3" eb="4">
      <t>ヤド</t>
    </rPh>
    <rPh sb="6" eb="7">
      <t>マチ</t>
    </rPh>
    <phoneticPr fontId="2"/>
  </si>
  <si>
    <t>夷隅郡市計</t>
    <rPh sb="0" eb="2">
      <t>イスミ</t>
    </rPh>
    <rPh sb="2" eb="4">
      <t>グンシ</t>
    </rPh>
    <rPh sb="4" eb="5">
      <t>ケイ</t>
    </rPh>
    <phoneticPr fontId="2"/>
  </si>
  <si>
    <t>安房・夷隅計</t>
    <rPh sb="0" eb="2">
      <t>アワ</t>
    </rPh>
    <rPh sb="3" eb="5">
      <t>イスミ</t>
    </rPh>
    <rPh sb="5" eb="6">
      <t>ケイ</t>
    </rPh>
    <phoneticPr fontId="2"/>
  </si>
  <si>
    <t>再  掲</t>
    <rPh sb="0" eb="1">
      <t>サイ</t>
    </rPh>
    <rPh sb="3" eb="4">
      <t>ケイ</t>
    </rPh>
    <phoneticPr fontId="2"/>
  </si>
  <si>
    <t>林 野 庁</t>
    <rPh sb="0" eb="1">
      <t>ハヤシ</t>
    </rPh>
    <rPh sb="2" eb="3">
      <t>ノ</t>
    </rPh>
    <rPh sb="4" eb="5">
      <t>チョウ</t>
    </rPh>
    <phoneticPr fontId="2"/>
  </si>
  <si>
    <t>その他国</t>
    <rPh sb="2" eb="3">
      <t>タ</t>
    </rPh>
    <rPh sb="3" eb="4">
      <t>クニ</t>
    </rPh>
    <phoneticPr fontId="2"/>
  </si>
  <si>
    <t>県</t>
    <rPh sb="0" eb="1">
      <t>ケン</t>
    </rPh>
    <phoneticPr fontId="2"/>
  </si>
  <si>
    <t>その他民</t>
    <rPh sb="2" eb="3">
      <t>タ</t>
    </rPh>
    <rPh sb="3" eb="4">
      <t>ミン</t>
    </rPh>
    <phoneticPr fontId="2"/>
  </si>
  <si>
    <t>合       計</t>
    <rPh sb="0" eb="1">
      <t>ゴウ</t>
    </rPh>
    <rPh sb="8" eb="9">
      <t>ケイ</t>
    </rPh>
    <phoneticPr fontId="2"/>
  </si>
  <si>
    <t>※　県有林については南部林業事務所管轄以外の保安林も含む</t>
    <rPh sb="2" eb="4">
      <t>ケンユウ</t>
    </rPh>
    <rPh sb="4" eb="5">
      <t>リン</t>
    </rPh>
    <rPh sb="10" eb="12">
      <t>ナンブ</t>
    </rPh>
    <rPh sb="12" eb="14">
      <t>リンギョウ</t>
    </rPh>
    <rPh sb="14" eb="16">
      <t>ジム</t>
    </rPh>
    <rPh sb="16" eb="17">
      <t>ショ</t>
    </rPh>
    <rPh sb="17" eb="19">
      <t>カンカツ</t>
    </rPh>
    <rPh sb="19" eb="21">
      <t>イガイ</t>
    </rPh>
    <rPh sb="22" eb="25">
      <t>ホアンリン</t>
    </rPh>
    <rPh sb="26" eb="27">
      <t>フク</t>
    </rPh>
    <phoneticPr fontId="2"/>
  </si>
  <si>
    <t xml:space="preserve"> </t>
    <phoneticPr fontId="2"/>
  </si>
  <si>
    <t>※　欄ごとに集計し四捨五入しているため、各欄を集計した値と計の欄が一致しない場合がある。</t>
    <rPh sb="2" eb="3">
      <t>ラン</t>
    </rPh>
    <rPh sb="6" eb="8">
      <t>シュウケイ</t>
    </rPh>
    <rPh sb="9" eb="10">
      <t>シ</t>
    </rPh>
    <rPh sb="10" eb="11">
      <t>シャ</t>
    </rPh>
    <rPh sb="11" eb="13">
      <t>ゴニュウ</t>
    </rPh>
    <rPh sb="20" eb="21">
      <t>カク</t>
    </rPh>
    <rPh sb="21" eb="22">
      <t>ラン</t>
    </rPh>
    <rPh sb="23" eb="25">
      <t>シュウケイ</t>
    </rPh>
    <rPh sb="27" eb="28">
      <t>アタイ</t>
    </rPh>
    <rPh sb="29" eb="30">
      <t>ケイ</t>
    </rPh>
    <rPh sb="31" eb="32">
      <t>ラン</t>
    </rPh>
    <rPh sb="33" eb="35">
      <t>イッチ</t>
    </rPh>
    <rPh sb="38" eb="40">
      <t>バアイ</t>
    </rPh>
    <phoneticPr fontId="2"/>
  </si>
  <si>
    <t>市町村別・保安林種別の各面積のセルは、民有林と国有林の合計値を　「＝（民有林面積）＋（国有林面積）」　と入力</t>
    <rPh sb="0" eb="3">
      <t>シチョウソン</t>
    </rPh>
    <rPh sb="3" eb="4">
      <t>ベツ</t>
    </rPh>
    <rPh sb="5" eb="8">
      <t>ホアンリン</t>
    </rPh>
    <rPh sb="8" eb="9">
      <t>シュ</t>
    </rPh>
    <rPh sb="9" eb="10">
      <t>ベツ</t>
    </rPh>
    <rPh sb="11" eb="12">
      <t>カク</t>
    </rPh>
    <rPh sb="12" eb="14">
      <t>メンセキ</t>
    </rPh>
    <rPh sb="19" eb="22">
      <t>ミンユウリン</t>
    </rPh>
    <rPh sb="23" eb="26">
      <t>コクユウリン</t>
    </rPh>
    <rPh sb="27" eb="30">
      <t>ゴウケイチ</t>
    </rPh>
    <rPh sb="35" eb="38">
      <t>ミンユウリン</t>
    </rPh>
    <rPh sb="38" eb="40">
      <t>メンセキ</t>
    </rPh>
    <rPh sb="43" eb="46">
      <t>コクユウリン</t>
    </rPh>
    <rPh sb="46" eb="48">
      <t>メンセキ</t>
    </rPh>
    <rPh sb="52" eb="54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</si>
</sst>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#,##0.0_);[Red]\(#,##0.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176" fontId="1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176" fontId="1" fillId="0" borderId="0" xfId="0" applyNumberFormat="1" applyFont="1" applyAlignment="1">
      <alignment horizontal="right" vertical="center"/>
    </xf>
    <xf numFmtId="176" fontId="4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176" fontId="6" fillId="0" borderId="1" xfId="0" applyNumberFormat="1" applyFont="1" applyBorder="1" applyAlignment="1">
      <alignment horizontal="left" vertical="center" wrapText="1"/>
    </xf>
    <xf numFmtId="176" fontId="6" fillId="0" borderId="2" xfId="0" applyNumberFormat="1" applyFont="1" applyBorder="1" applyAlignment="1">
      <alignment horizontal="left" vertical="center"/>
    </xf>
    <xf numFmtId="176" fontId="7" fillId="0" borderId="3" xfId="0" applyNumberFormat="1" applyFont="1" applyBorder="1" applyAlignment="1">
      <alignment horizontal="center" vertical="center" wrapText="1"/>
    </xf>
    <xf numFmtId="176" fontId="7" fillId="0" borderId="4" xfId="0" applyNumberFormat="1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/>
    </xf>
    <xf numFmtId="176" fontId="6" fillId="0" borderId="0" xfId="0" applyNumberFormat="1" applyFont="1">
      <alignment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76" fontId="7" fillId="0" borderId="7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176" fontId="7" fillId="0" borderId="10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176" fontId="1" fillId="0" borderId="12" xfId="0" applyNumberFormat="1" applyFont="1" applyBorder="1" applyAlignment="1">
      <alignment horizontal="center" vertical="center"/>
    </xf>
    <xf numFmtId="177" fontId="6" fillId="0" borderId="3" xfId="0" applyNumberFormat="1" applyFont="1" applyBorder="1" applyAlignment="1">
      <alignment horizontal="right" vertical="center"/>
    </xf>
    <xf numFmtId="176" fontId="6" fillId="0" borderId="13" xfId="0" applyNumberFormat="1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/>
    </xf>
    <xf numFmtId="176" fontId="8" fillId="0" borderId="13" xfId="0" applyNumberFormat="1" applyFont="1" applyBorder="1" applyAlignment="1">
      <alignment horizontal="center" vertical="center"/>
    </xf>
    <xf numFmtId="176" fontId="8" fillId="0" borderId="14" xfId="0" applyNumberFormat="1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 shrinkToFit="1"/>
    </xf>
    <xf numFmtId="176" fontId="6" fillId="0" borderId="4" xfId="0" applyNumberFormat="1" applyFont="1" applyBorder="1" applyAlignment="1">
      <alignment vertical="center" textRotation="255"/>
    </xf>
    <xf numFmtId="176" fontId="6" fillId="0" borderId="3" xfId="0" applyNumberFormat="1" applyFont="1" applyBorder="1" applyAlignment="1">
      <alignment horizontal="center" vertical="center"/>
    </xf>
    <xf numFmtId="176" fontId="9" fillId="0" borderId="7" xfId="0" applyNumberFormat="1" applyFont="1" applyBorder="1" applyAlignment="1">
      <alignment vertical="center" textRotation="255"/>
    </xf>
    <xf numFmtId="176" fontId="9" fillId="0" borderId="10" xfId="0" applyNumberFormat="1" applyFont="1" applyBorder="1" applyAlignment="1">
      <alignment vertical="center" textRotation="255"/>
    </xf>
    <xf numFmtId="176" fontId="6" fillId="0" borderId="0" xfId="0" applyNumberFormat="1" applyFont="1" applyAlignment="1">
      <alignment horizontal="right" vertical="center"/>
    </xf>
    <xf numFmtId="176" fontId="6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176" fontId="10" fillId="0" borderId="0" xfId="0" applyNumberFormat="1" applyFont="1">
      <alignment vertical="center"/>
    </xf>
    <xf numFmtId="176" fontId="11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ACE68-93AC-4855-910D-06508E1F051F}">
  <sheetPr>
    <tabColor rgb="FF00B0F0"/>
  </sheetPr>
  <dimension ref="B1:AD40"/>
  <sheetViews>
    <sheetView tabSelected="1" topLeftCell="B1" zoomScaleNormal="100" workbookViewId="0">
      <pane ySplit="5" topLeftCell="A6" activePane="bottomLeft" state="frozen"/>
      <selection pane="bottomLeft" activeCell="AG9" sqref="AG9"/>
    </sheetView>
  </sheetViews>
  <sheetFormatPr defaultColWidth="9" defaultRowHeight="13.2" x14ac:dyDescent="0.2"/>
  <cols>
    <col min="1" max="1" width="9" style="1"/>
    <col min="2" max="2" width="2.33203125" style="1" customWidth="1"/>
    <col min="3" max="3" width="9.88671875" style="1" customWidth="1"/>
    <col min="4" max="4" width="6.77734375" style="1" customWidth="1"/>
    <col min="5" max="5" width="5.77734375" style="3" customWidth="1"/>
    <col min="6" max="6" width="4.6640625" style="3" customWidth="1"/>
    <col min="7" max="11" width="4.6640625" style="1" customWidth="1"/>
    <col min="12" max="12" width="5.77734375" style="1" customWidth="1"/>
    <col min="13" max="16" width="4.6640625" style="1" customWidth="1"/>
    <col min="17" max="17" width="5.77734375" style="1" customWidth="1"/>
    <col min="18" max="22" width="4.6640625" style="1" customWidth="1"/>
    <col min="23" max="23" width="5.77734375" style="1" customWidth="1"/>
    <col min="24" max="27" width="4.6640625" style="1" customWidth="1"/>
    <col min="28" max="28" width="5.77734375" style="1" customWidth="1"/>
    <col min="29" max="29" width="4.6640625" style="1" customWidth="1"/>
    <col min="30" max="30" width="6.77734375" style="1" customWidth="1"/>
    <col min="31" max="16384" width="9" style="1"/>
  </cols>
  <sheetData>
    <row r="1" spans="2:30" ht="24" customHeight="1" x14ac:dyDescent="0.2">
      <c r="C1" s="2" t="s">
        <v>0</v>
      </c>
      <c r="X1" s="4" t="s">
        <v>1</v>
      </c>
    </row>
    <row r="2" spans="2:30" ht="3" customHeight="1" x14ac:dyDescent="0.2">
      <c r="C2" s="5"/>
    </row>
    <row r="3" spans="2:30" s="11" customFormat="1" ht="13.5" customHeight="1" x14ac:dyDescent="0.2">
      <c r="B3" s="6" t="s">
        <v>2</v>
      </c>
      <c r="C3" s="7"/>
      <c r="D3" s="8" t="s">
        <v>3</v>
      </c>
      <c r="E3" s="9" t="s">
        <v>4</v>
      </c>
      <c r="F3" s="9" t="s">
        <v>5</v>
      </c>
      <c r="G3" s="8" t="s">
        <v>6</v>
      </c>
      <c r="H3" s="10" t="s">
        <v>7</v>
      </c>
      <c r="I3" s="8" t="s">
        <v>8</v>
      </c>
      <c r="J3" s="8" t="s">
        <v>9</v>
      </c>
      <c r="K3" s="8" t="s">
        <v>10</v>
      </c>
      <c r="L3" s="10" t="s">
        <v>11</v>
      </c>
      <c r="M3" s="8" t="s">
        <v>12</v>
      </c>
      <c r="N3" s="10" t="s">
        <v>13</v>
      </c>
      <c r="O3" s="10" t="s">
        <v>14</v>
      </c>
      <c r="P3" s="8" t="s">
        <v>15</v>
      </c>
      <c r="Q3" s="8" t="s">
        <v>16</v>
      </c>
      <c r="R3" s="8" t="s">
        <v>17</v>
      </c>
      <c r="S3" s="8" t="s">
        <v>18</v>
      </c>
      <c r="T3" s="8" t="s">
        <v>19</v>
      </c>
      <c r="U3" s="8" t="s">
        <v>20</v>
      </c>
      <c r="V3" s="8" t="s">
        <v>21</v>
      </c>
      <c r="W3" s="8" t="s">
        <v>22</v>
      </c>
      <c r="X3" s="8" t="s">
        <v>23</v>
      </c>
      <c r="Y3" s="8" t="s">
        <v>24</v>
      </c>
      <c r="Z3" s="8" t="s">
        <v>25</v>
      </c>
      <c r="AA3" s="8" t="s">
        <v>26</v>
      </c>
      <c r="AB3" s="8" t="s">
        <v>27</v>
      </c>
      <c r="AC3" s="8" t="s">
        <v>28</v>
      </c>
      <c r="AD3" s="8" t="s">
        <v>29</v>
      </c>
    </row>
    <row r="4" spans="2:30" s="11" customFormat="1" ht="13.5" customHeight="1" x14ac:dyDescent="0.2">
      <c r="B4" s="12"/>
      <c r="C4" s="13"/>
      <c r="D4" s="10"/>
      <c r="E4" s="14"/>
      <c r="F4" s="14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</row>
    <row r="5" spans="2:30" s="11" customFormat="1" ht="31.5" customHeight="1" x14ac:dyDescent="0.2">
      <c r="B5" s="15"/>
      <c r="C5" s="16"/>
      <c r="D5" s="10"/>
      <c r="E5" s="17"/>
      <c r="F5" s="17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2:30" s="11" customFormat="1" ht="18.75" customHeight="1" x14ac:dyDescent="0.2">
      <c r="B6" s="18" t="s">
        <v>30</v>
      </c>
      <c r="C6" s="19"/>
      <c r="D6" s="20">
        <v>23.622800000000002</v>
      </c>
      <c r="E6" s="20">
        <v>3.7517999999999998</v>
      </c>
      <c r="F6" s="20">
        <v>1.7485999999999999</v>
      </c>
      <c r="G6" s="20"/>
      <c r="H6" s="20">
        <v>10.585900000000001</v>
      </c>
      <c r="I6" s="20">
        <v>3.5931000000000002</v>
      </c>
      <c r="J6" s="20"/>
      <c r="K6" s="20"/>
      <c r="L6" s="20"/>
      <c r="M6" s="20"/>
      <c r="N6" s="20"/>
      <c r="O6" s="20">
        <v>0.1229</v>
      </c>
      <c r="P6" s="20"/>
      <c r="Q6" s="20">
        <v>18.403199999999998</v>
      </c>
      <c r="R6" s="20"/>
      <c r="S6" s="20"/>
      <c r="T6" s="20">
        <v>2.6939000000000002</v>
      </c>
      <c r="U6" s="20"/>
      <c r="V6" s="20">
        <v>3.7545000000000002</v>
      </c>
      <c r="W6" s="20">
        <v>110.4516</v>
      </c>
      <c r="X6" s="20">
        <v>1.6224000000000001</v>
      </c>
      <c r="Y6" s="20"/>
      <c r="Z6" s="20"/>
      <c r="AA6" s="20">
        <v>1.4224000000000001</v>
      </c>
      <c r="AB6" s="20"/>
      <c r="AC6" s="20">
        <v>4.1860999999999997</v>
      </c>
      <c r="AD6" s="20">
        <f t="shared" ref="AD6:AD18" si="0">SUM(D6:AC6)</f>
        <v>185.95920000000001</v>
      </c>
    </row>
    <row r="7" spans="2:30" s="11" customFormat="1" ht="18.75" customHeight="1" x14ac:dyDescent="0.2">
      <c r="B7" s="18" t="s">
        <v>31</v>
      </c>
      <c r="C7" s="19"/>
      <c r="D7" s="20">
        <v>1907.3991000000001</v>
      </c>
      <c r="E7" s="20">
        <v>147.55549999999999</v>
      </c>
      <c r="F7" s="20">
        <f>14.1589+0.0012+0.9436</f>
        <v>15.1037</v>
      </c>
      <c r="G7" s="20">
        <v>7.5720000000000001</v>
      </c>
      <c r="H7" s="20">
        <f>8.0354+0.4566</f>
        <v>8.4919999999999991</v>
      </c>
      <c r="I7" s="20">
        <v>3.8534999999999999</v>
      </c>
      <c r="J7" s="20">
        <v>34.314799999999998</v>
      </c>
      <c r="K7" s="20">
        <v>0.98160000000000003</v>
      </c>
      <c r="L7" s="20">
        <f>25.4004+0.0538</f>
        <v>25.4542</v>
      </c>
      <c r="M7" s="20"/>
      <c r="N7" s="20">
        <v>0.14499999999999999</v>
      </c>
      <c r="O7" s="20"/>
      <c r="P7" s="20">
        <v>5.0200000000000002E-2</v>
      </c>
      <c r="Q7" s="20">
        <v>274.85449999999997</v>
      </c>
      <c r="R7" s="20">
        <v>1.3089999999999999</v>
      </c>
      <c r="S7" s="20">
        <v>1.63</v>
      </c>
      <c r="T7" s="20"/>
      <c r="U7" s="20">
        <f>0+9.8913</f>
        <v>9.8912999999999993</v>
      </c>
      <c r="V7" s="20">
        <v>4.2504999999999997</v>
      </c>
      <c r="W7" s="20"/>
      <c r="X7" s="20"/>
      <c r="Y7" s="20"/>
      <c r="Z7" s="20"/>
      <c r="AA7" s="20"/>
      <c r="AB7" s="20">
        <v>119.8982</v>
      </c>
      <c r="AC7" s="20"/>
      <c r="AD7" s="20">
        <f t="shared" si="0"/>
        <v>2562.7551000000012</v>
      </c>
    </row>
    <row r="8" spans="2:30" s="11" customFormat="1" ht="18.75" customHeight="1" x14ac:dyDescent="0.2">
      <c r="B8" s="21" t="s">
        <v>32</v>
      </c>
      <c r="C8" s="22"/>
      <c r="D8" s="20">
        <f>912.9129+11.6939</f>
        <v>924.60680000000002</v>
      </c>
      <c r="E8" s="20">
        <f>145.2227+0.1613</f>
        <v>145.38400000000001</v>
      </c>
      <c r="F8" s="20">
        <v>15.099399999999999</v>
      </c>
      <c r="G8" s="20">
        <v>2.25</v>
      </c>
      <c r="H8" s="20">
        <f>24.1634+5.0533</f>
        <v>29.216699999999999</v>
      </c>
      <c r="I8" s="20"/>
      <c r="J8" s="20">
        <v>42.035699999999999</v>
      </c>
      <c r="K8" s="20"/>
      <c r="L8" s="20"/>
      <c r="M8" s="20"/>
      <c r="N8" s="20">
        <v>0.30230000000000001</v>
      </c>
      <c r="O8" s="20">
        <f>0.0241+2.8231</f>
        <v>2.8472</v>
      </c>
      <c r="P8" s="20">
        <v>3.5962000000000001</v>
      </c>
      <c r="Q8" s="20"/>
      <c r="R8" s="20"/>
      <c r="S8" s="20"/>
      <c r="T8" s="20"/>
      <c r="U8" s="20"/>
      <c r="V8" s="20">
        <f>31.9207-0.0158</f>
        <v>31.904900000000001</v>
      </c>
      <c r="W8" s="20">
        <v>34.631300000000003</v>
      </c>
      <c r="X8" s="20"/>
      <c r="Y8" s="20"/>
      <c r="Z8" s="20">
        <v>0.83299999999999996</v>
      </c>
      <c r="AA8" s="20"/>
      <c r="AB8" s="20">
        <v>1.6948000000000001</v>
      </c>
      <c r="AC8" s="20"/>
      <c r="AD8" s="20">
        <f t="shared" si="0"/>
        <v>1234.4023</v>
      </c>
    </row>
    <row r="9" spans="2:30" s="11" customFormat="1" ht="18.75" customHeight="1" x14ac:dyDescent="0.2">
      <c r="B9" s="18" t="s">
        <v>33</v>
      </c>
      <c r="C9" s="19"/>
      <c r="D9" s="20"/>
      <c r="E9" s="20">
        <v>10.153700000000001</v>
      </c>
      <c r="F9" s="20">
        <v>4.8833000000000002</v>
      </c>
      <c r="G9" s="20"/>
      <c r="H9" s="20">
        <v>1.1492</v>
      </c>
      <c r="I9" s="20">
        <v>0.21240000000000001</v>
      </c>
      <c r="J9" s="20"/>
      <c r="K9" s="20"/>
      <c r="L9" s="20">
        <v>21.3948</v>
      </c>
      <c r="M9" s="20"/>
      <c r="N9" s="20"/>
      <c r="O9" s="20"/>
      <c r="P9" s="20"/>
      <c r="Q9" s="20"/>
      <c r="R9" s="20"/>
      <c r="S9" s="20">
        <v>1.6516</v>
      </c>
      <c r="T9" s="20"/>
      <c r="U9" s="20"/>
      <c r="V9" s="20"/>
      <c r="W9" s="20"/>
      <c r="X9" s="20"/>
      <c r="Y9" s="20">
        <v>0.35870000000000002</v>
      </c>
      <c r="Z9" s="20"/>
      <c r="AA9" s="20">
        <v>1.2782</v>
      </c>
      <c r="AB9" s="20"/>
      <c r="AC9" s="20"/>
      <c r="AD9" s="20">
        <f t="shared" si="0"/>
        <v>41.081899999999997</v>
      </c>
    </row>
    <row r="10" spans="2:30" s="11" customFormat="1" ht="18.75" customHeight="1" x14ac:dyDescent="0.2">
      <c r="B10" s="18" t="s">
        <v>34</v>
      </c>
      <c r="C10" s="19"/>
      <c r="D10" s="20">
        <f>D6+D7+D8+D9</f>
        <v>2855.6287000000002</v>
      </c>
      <c r="E10" s="20">
        <f t="shared" ref="E10:AC10" si="1">E6+E7+E8+E9</f>
        <v>306.84500000000003</v>
      </c>
      <c r="F10" s="20">
        <f t="shared" si="1"/>
        <v>36.835000000000001</v>
      </c>
      <c r="G10" s="20">
        <f t="shared" si="1"/>
        <v>9.8219999999999992</v>
      </c>
      <c r="H10" s="20">
        <f t="shared" si="1"/>
        <v>49.443800000000003</v>
      </c>
      <c r="I10" s="20">
        <f t="shared" si="1"/>
        <v>7.6589999999999998</v>
      </c>
      <c r="J10" s="20">
        <f t="shared" si="1"/>
        <v>76.350499999999997</v>
      </c>
      <c r="K10" s="20">
        <f t="shared" si="1"/>
        <v>0.98160000000000003</v>
      </c>
      <c r="L10" s="20">
        <f t="shared" si="1"/>
        <v>46.849000000000004</v>
      </c>
      <c r="M10" s="20">
        <f t="shared" si="1"/>
        <v>0</v>
      </c>
      <c r="N10" s="20">
        <f t="shared" si="1"/>
        <v>0.44730000000000003</v>
      </c>
      <c r="O10" s="20">
        <f t="shared" si="1"/>
        <v>2.9701</v>
      </c>
      <c r="P10" s="20">
        <f t="shared" si="1"/>
        <v>3.6463999999999999</v>
      </c>
      <c r="Q10" s="20">
        <f>Q6+Q7+Q8+Q9</f>
        <v>293.2577</v>
      </c>
      <c r="R10" s="20">
        <f t="shared" si="1"/>
        <v>1.3089999999999999</v>
      </c>
      <c r="S10" s="20">
        <f t="shared" si="1"/>
        <v>3.2816000000000001</v>
      </c>
      <c r="T10" s="20">
        <f t="shared" si="1"/>
        <v>2.6939000000000002</v>
      </c>
      <c r="U10" s="20">
        <f t="shared" si="1"/>
        <v>9.8912999999999993</v>
      </c>
      <c r="V10" s="20">
        <f t="shared" si="1"/>
        <v>39.9099</v>
      </c>
      <c r="W10" s="20">
        <f t="shared" si="1"/>
        <v>145.0829</v>
      </c>
      <c r="X10" s="20">
        <f t="shared" si="1"/>
        <v>1.6224000000000001</v>
      </c>
      <c r="Y10" s="20">
        <f t="shared" si="1"/>
        <v>0.35870000000000002</v>
      </c>
      <c r="Z10" s="20">
        <f t="shared" si="1"/>
        <v>0.83299999999999996</v>
      </c>
      <c r="AA10" s="20">
        <f t="shared" si="1"/>
        <v>2.7006000000000001</v>
      </c>
      <c r="AB10" s="20">
        <f t="shared" si="1"/>
        <v>121.593</v>
      </c>
      <c r="AC10" s="20">
        <f t="shared" si="1"/>
        <v>4.1860999999999997</v>
      </c>
      <c r="AD10" s="20">
        <f t="shared" si="0"/>
        <v>4024.1985000000013</v>
      </c>
    </row>
    <row r="11" spans="2:30" s="11" customFormat="1" ht="18.75" customHeight="1" x14ac:dyDescent="0.2">
      <c r="B11" s="18" t="s">
        <v>35</v>
      </c>
      <c r="C11" s="19"/>
      <c r="D11" s="20">
        <f>0+1278.0911</f>
        <v>1278.0911000000001</v>
      </c>
      <c r="E11" s="20">
        <v>0.1537</v>
      </c>
      <c r="F11" s="20">
        <v>9.4562000000000008</v>
      </c>
      <c r="G11" s="20"/>
      <c r="H11" s="20">
        <f>7.8519+0.0033</f>
        <v>7.8552</v>
      </c>
      <c r="I11" s="20"/>
      <c r="J11" s="20"/>
      <c r="K11" s="20"/>
      <c r="L11" s="20">
        <f>27.956+0.0386</f>
        <v>27.994599999999998</v>
      </c>
      <c r="M11" s="20">
        <v>2.3400000000000001E-2</v>
      </c>
      <c r="N11" s="20"/>
      <c r="O11" s="20"/>
      <c r="P11" s="20"/>
      <c r="Q11" s="20">
        <f>0+70.2</f>
        <v>70.2</v>
      </c>
      <c r="R11" s="20"/>
      <c r="S11" s="20">
        <v>2.8883999999999999</v>
      </c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>
        <f t="shared" si="0"/>
        <v>1396.6626000000003</v>
      </c>
    </row>
    <row r="12" spans="2:30" s="11" customFormat="1" ht="18.75" customHeight="1" x14ac:dyDescent="0.2">
      <c r="B12" s="23" t="s">
        <v>36</v>
      </c>
      <c r="C12" s="24"/>
      <c r="D12" s="20"/>
      <c r="E12" s="20">
        <v>2.1299000000000001</v>
      </c>
      <c r="F12" s="20">
        <f>20.1363+0.3116</f>
        <v>20.447899999999997</v>
      </c>
      <c r="G12" s="20"/>
      <c r="H12" s="20">
        <f>0.2387+0.0091</f>
        <v>0.24779999999999999</v>
      </c>
      <c r="I12" s="20">
        <v>1.53</v>
      </c>
      <c r="J12" s="20"/>
      <c r="K12" s="20"/>
      <c r="L12" s="20">
        <v>12.5124</v>
      </c>
      <c r="M12" s="20"/>
      <c r="N12" s="20"/>
      <c r="O12" s="20"/>
      <c r="P12" s="20"/>
      <c r="Q12" s="20"/>
      <c r="R12" s="20"/>
      <c r="S12" s="20"/>
      <c r="T12" s="20"/>
      <c r="U12" s="20"/>
      <c r="V12" s="20">
        <v>19.421800000000001</v>
      </c>
      <c r="W12" s="20"/>
      <c r="X12" s="20"/>
      <c r="Y12" s="20"/>
      <c r="Z12" s="20"/>
      <c r="AA12" s="20"/>
      <c r="AB12" s="20"/>
      <c r="AC12" s="20"/>
      <c r="AD12" s="20">
        <f t="shared" si="0"/>
        <v>56.2898</v>
      </c>
    </row>
    <row r="13" spans="2:30" s="11" customFormat="1" ht="18.75" customHeight="1" x14ac:dyDescent="0.2">
      <c r="B13" s="18" t="s">
        <v>37</v>
      </c>
      <c r="C13" s="19"/>
      <c r="D13" s="20">
        <f>637.5149+1857.5781+4.65</f>
        <v>2499.7429999999999</v>
      </c>
      <c r="E13" s="20">
        <v>27.9207</v>
      </c>
      <c r="F13" s="20">
        <f>22.2124+0.1271</f>
        <v>22.339499999999997</v>
      </c>
      <c r="G13" s="20"/>
      <c r="H13" s="20"/>
      <c r="I13" s="20"/>
      <c r="J13" s="20">
        <v>4.5045999999999999</v>
      </c>
      <c r="K13" s="20"/>
      <c r="L13" s="20"/>
      <c r="M13" s="20"/>
      <c r="N13" s="20"/>
      <c r="O13" s="20"/>
      <c r="P13" s="20">
        <v>1.2064999999999999</v>
      </c>
      <c r="Q13" s="20">
        <f>68.5729+296.0952</f>
        <v>364.66809999999998</v>
      </c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>
        <f t="shared" si="0"/>
        <v>2920.3824</v>
      </c>
    </row>
    <row r="14" spans="2:30" s="11" customFormat="1" ht="18.75" customHeight="1" x14ac:dyDescent="0.2">
      <c r="B14" s="18" t="s">
        <v>38</v>
      </c>
      <c r="C14" s="19"/>
      <c r="D14" s="20"/>
      <c r="E14" s="20"/>
      <c r="F14" s="20">
        <v>2.1080999999999999</v>
      </c>
      <c r="G14" s="20">
        <v>0.8306</v>
      </c>
      <c r="H14" s="20">
        <v>1.4</v>
      </c>
      <c r="I14" s="20"/>
      <c r="J14" s="20"/>
      <c r="K14" s="20"/>
      <c r="L14" s="20">
        <f>24.2325+0.055</f>
        <v>24.287500000000001</v>
      </c>
      <c r="M14" s="20">
        <v>1.5767</v>
      </c>
      <c r="N14" s="20"/>
      <c r="O14" s="20"/>
      <c r="P14" s="20"/>
      <c r="Q14" s="20">
        <v>0.13250000000000001</v>
      </c>
      <c r="R14" s="20"/>
      <c r="S14" s="20"/>
      <c r="T14" s="20"/>
      <c r="U14" s="20"/>
      <c r="V14" s="20"/>
      <c r="W14" s="20"/>
      <c r="X14" s="20">
        <v>5.7709000000000001</v>
      </c>
      <c r="Y14" s="20"/>
      <c r="Z14" s="20">
        <v>2.9209999999999998</v>
      </c>
      <c r="AA14" s="20"/>
      <c r="AB14" s="20"/>
      <c r="AC14" s="20"/>
      <c r="AD14" s="20">
        <f t="shared" si="0"/>
        <v>39.027299999999997</v>
      </c>
    </row>
    <row r="15" spans="2:30" s="11" customFormat="1" ht="18.75" customHeight="1" x14ac:dyDescent="0.2">
      <c r="B15" s="18" t="s">
        <v>39</v>
      </c>
      <c r="C15" s="19"/>
      <c r="D15" s="20">
        <f t="shared" ref="D15:AC15" si="2">D11+D12+D13+D14</f>
        <v>3777.8341</v>
      </c>
      <c r="E15" s="20">
        <f t="shared" si="2"/>
        <v>30.2043</v>
      </c>
      <c r="F15" s="20">
        <f t="shared" si="2"/>
        <v>54.351700000000001</v>
      </c>
      <c r="G15" s="20">
        <f t="shared" si="2"/>
        <v>0.8306</v>
      </c>
      <c r="H15" s="20">
        <f t="shared" si="2"/>
        <v>9.5030000000000001</v>
      </c>
      <c r="I15" s="20">
        <f t="shared" si="2"/>
        <v>1.53</v>
      </c>
      <c r="J15" s="20">
        <f t="shared" si="2"/>
        <v>4.5045999999999999</v>
      </c>
      <c r="K15" s="20">
        <f t="shared" si="2"/>
        <v>0</v>
      </c>
      <c r="L15" s="20">
        <f t="shared" si="2"/>
        <v>64.794499999999999</v>
      </c>
      <c r="M15" s="20">
        <f t="shared" si="2"/>
        <v>1.6001000000000001</v>
      </c>
      <c r="N15" s="20">
        <f t="shared" si="2"/>
        <v>0</v>
      </c>
      <c r="O15" s="20">
        <f t="shared" si="2"/>
        <v>0</v>
      </c>
      <c r="P15" s="20">
        <f t="shared" si="2"/>
        <v>1.2064999999999999</v>
      </c>
      <c r="Q15" s="20">
        <f t="shared" si="2"/>
        <v>435.00059999999996</v>
      </c>
      <c r="R15" s="20">
        <f t="shared" si="2"/>
        <v>0</v>
      </c>
      <c r="S15" s="20">
        <f t="shared" si="2"/>
        <v>2.8883999999999999</v>
      </c>
      <c r="T15" s="20">
        <f t="shared" si="2"/>
        <v>0</v>
      </c>
      <c r="U15" s="20">
        <f t="shared" si="2"/>
        <v>0</v>
      </c>
      <c r="V15" s="20">
        <f t="shared" si="2"/>
        <v>19.421800000000001</v>
      </c>
      <c r="W15" s="20">
        <f t="shared" si="2"/>
        <v>0</v>
      </c>
      <c r="X15" s="20">
        <f t="shared" si="2"/>
        <v>5.7709000000000001</v>
      </c>
      <c r="Y15" s="20">
        <f t="shared" si="2"/>
        <v>0</v>
      </c>
      <c r="Z15" s="20">
        <f t="shared" si="2"/>
        <v>2.9209999999999998</v>
      </c>
      <c r="AA15" s="20">
        <f t="shared" si="2"/>
        <v>0</v>
      </c>
      <c r="AB15" s="20">
        <f t="shared" si="2"/>
        <v>0</v>
      </c>
      <c r="AC15" s="20">
        <f t="shared" si="2"/>
        <v>0</v>
      </c>
      <c r="AD15" s="20">
        <f t="shared" si="0"/>
        <v>4412.3621000000012</v>
      </c>
    </row>
    <row r="16" spans="2:30" s="11" customFormat="1" ht="18.75" customHeight="1" x14ac:dyDescent="0.2">
      <c r="B16" s="25"/>
      <c r="C16" s="26" t="s">
        <v>40</v>
      </c>
      <c r="D16" s="20">
        <f>D10+D15</f>
        <v>6633.4628000000002</v>
      </c>
      <c r="E16" s="20">
        <f t="shared" ref="E16:AD16" si="3">E10+E15</f>
        <v>337.04930000000002</v>
      </c>
      <c r="F16" s="20">
        <f t="shared" si="3"/>
        <v>91.186700000000002</v>
      </c>
      <c r="G16" s="20">
        <f t="shared" si="3"/>
        <v>10.6526</v>
      </c>
      <c r="H16" s="20">
        <f t="shared" si="3"/>
        <v>58.946800000000003</v>
      </c>
      <c r="I16" s="20">
        <f t="shared" si="3"/>
        <v>9.1890000000000001</v>
      </c>
      <c r="J16" s="20">
        <f t="shared" si="3"/>
        <v>80.855099999999993</v>
      </c>
      <c r="K16" s="20">
        <f t="shared" si="3"/>
        <v>0.98160000000000003</v>
      </c>
      <c r="L16" s="20">
        <f t="shared" si="3"/>
        <v>111.6435</v>
      </c>
      <c r="M16" s="20">
        <f t="shared" si="3"/>
        <v>1.6001000000000001</v>
      </c>
      <c r="N16" s="20">
        <f t="shared" si="3"/>
        <v>0.44730000000000003</v>
      </c>
      <c r="O16" s="20">
        <f t="shared" si="3"/>
        <v>2.9701</v>
      </c>
      <c r="P16" s="20">
        <f t="shared" si="3"/>
        <v>4.8529</v>
      </c>
      <c r="Q16" s="20">
        <f t="shared" si="3"/>
        <v>728.25829999999996</v>
      </c>
      <c r="R16" s="20">
        <f t="shared" si="3"/>
        <v>1.3089999999999999</v>
      </c>
      <c r="S16" s="20">
        <f t="shared" si="3"/>
        <v>6.17</v>
      </c>
      <c r="T16" s="20">
        <f t="shared" si="3"/>
        <v>2.6939000000000002</v>
      </c>
      <c r="U16" s="20">
        <f t="shared" si="3"/>
        <v>9.8912999999999993</v>
      </c>
      <c r="V16" s="20">
        <f t="shared" si="3"/>
        <v>59.331699999999998</v>
      </c>
      <c r="W16" s="20">
        <f t="shared" si="3"/>
        <v>145.0829</v>
      </c>
      <c r="X16" s="20">
        <f t="shared" si="3"/>
        <v>7.3933</v>
      </c>
      <c r="Y16" s="20">
        <f t="shared" si="3"/>
        <v>0.35870000000000002</v>
      </c>
      <c r="Z16" s="20">
        <f t="shared" si="3"/>
        <v>3.7539999999999996</v>
      </c>
      <c r="AA16" s="20">
        <f t="shared" si="3"/>
        <v>2.7006000000000001</v>
      </c>
      <c r="AB16" s="20">
        <f t="shared" si="3"/>
        <v>121.593</v>
      </c>
      <c r="AC16" s="20">
        <f t="shared" si="3"/>
        <v>4.1860999999999997</v>
      </c>
      <c r="AD16" s="20">
        <f t="shared" si="3"/>
        <v>8436.5606000000025</v>
      </c>
    </row>
    <row r="17" spans="2:30" s="11" customFormat="1" ht="18.75" customHeight="1" x14ac:dyDescent="0.2">
      <c r="B17" s="27" t="s">
        <v>41</v>
      </c>
      <c r="C17" s="28" t="s">
        <v>42</v>
      </c>
      <c r="D17" s="20">
        <v>3135.6691999999998</v>
      </c>
      <c r="E17" s="20"/>
      <c r="F17" s="20"/>
      <c r="G17" s="20"/>
      <c r="H17" s="20">
        <v>4.9622000000000002</v>
      </c>
      <c r="I17" s="20"/>
      <c r="J17" s="20"/>
      <c r="K17" s="20"/>
      <c r="L17" s="20"/>
      <c r="M17" s="20"/>
      <c r="N17" s="20"/>
      <c r="O17" s="20"/>
      <c r="P17" s="20"/>
      <c r="Q17" s="20">
        <v>366.29520000000002</v>
      </c>
      <c r="R17" s="20"/>
      <c r="S17" s="20"/>
      <c r="T17" s="20"/>
      <c r="U17" s="20">
        <v>9.8912999999999993</v>
      </c>
      <c r="V17" s="20"/>
      <c r="W17" s="20"/>
      <c r="X17" s="20"/>
      <c r="Y17" s="20"/>
      <c r="Z17" s="20"/>
      <c r="AA17" s="20"/>
      <c r="AB17" s="20"/>
      <c r="AC17" s="20"/>
      <c r="AD17" s="20">
        <f t="shared" si="0"/>
        <v>3516.8178999999996</v>
      </c>
    </row>
    <row r="18" spans="2:30" s="11" customFormat="1" ht="18.75" customHeight="1" x14ac:dyDescent="0.2">
      <c r="B18" s="29"/>
      <c r="C18" s="28" t="s">
        <v>43</v>
      </c>
      <c r="D18" s="20"/>
      <c r="E18" s="20">
        <v>0.1613</v>
      </c>
      <c r="F18" s="20">
        <v>1.1999999999999999E-3</v>
      </c>
      <c r="G18" s="20"/>
      <c r="H18" s="20">
        <v>0.56010000000000004</v>
      </c>
      <c r="I18" s="20"/>
      <c r="J18" s="20"/>
      <c r="K18" s="20"/>
      <c r="L18" s="20">
        <v>0.1474</v>
      </c>
      <c r="M18" s="20"/>
      <c r="N18" s="20"/>
      <c r="O18" s="20">
        <v>2.8231000000000002</v>
      </c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>
        <f t="shared" si="0"/>
        <v>3.6931000000000003</v>
      </c>
    </row>
    <row r="19" spans="2:30" s="11" customFormat="1" ht="18.75" customHeight="1" x14ac:dyDescent="0.2">
      <c r="B19" s="29"/>
      <c r="C19" s="28" t="s">
        <v>29</v>
      </c>
      <c r="D19" s="20">
        <f>D17+D18</f>
        <v>3135.6691999999998</v>
      </c>
      <c r="E19" s="20">
        <f t="shared" ref="E19:AD19" si="4">E17+E18</f>
        <v>0.1613</v>
      </c>
      <c r="F19" s="20">
        <f t="shared" si="4"/>
        <v>1.1999999999999999E-3</v>
      </c>
      <c r="G19" s="20">
        <f t="shared" si="4"/>
        <v>0</v>
      </c>
      <c r="H19" s="20">
        <f t="shared" si="4"/>
        <v>5.5223000000000004</v>
      </c>
      <c r="I19" s="20">
        <f t="shared" si="4"/>
        <v>0</v>
      </c>
      <c r="J19" s="20">
        <f t="shared" si="4"/>
        <v>0</v>
      </c>
      <c r="K19" s="20">
        <f t="shared" si="4"/>
        <v>0</v>
      </c>
      <c r="L19" s="20">
        <f t="shared" si="4"/>
        <v>0.1474</v>
      </c>
      <c r="M19" s="20">
        <f t="shared" si="4"/>
        <v>0</v>
      </c>
      <c r="N19" s="20">
        <f t="shared" si="4"/>
        <v>0</v>
      </c>
      <c r="O19" s="20">
        <f t="shared" si="4"/>
        <v>2.8231000000000002</v>
      </c>
      <c r="P19" s="20">
        <f t="shared" si="4"/>
        <v>0</v>
      </c>
      <c r="Q19" s="20">
        <f t="shared" si="4"/>
        <v>366.29520000000002</v>
      </c>
      <c r="R19" s="20">
        <f t="shared" si="4"/>
        <v>0</v>
      </c>
      <c r="S19" s="20">
        <f t="shared" si="4"/>
        <v>0</v>
      </c>
      <c r="T19" s="20">
        <f t="shared" si="4"/>
        <v>0</v>
      </c>
      <c r="U19" s="20">
        <f t="shared" si="4"/>
        <v>9.8912999999999993</v>
      </c>
      <c r="V19" s="20">
        <f t="shared" si="4"/>
        <v>0</v>
      </c>
      <c r="W19" s="20">
        <f t="shared" si="4"/>
        <v>0</v>
      </c>
      <c r="X19" s="20">
        <f t="shared" si="4"/>
        <v>0</v>
      </c>
      <c r="Y19" s="20">
        <f t="shared" si="4"/>
        <v>0</v>
      </c>
      <c r="Z19" s="20">
        <f t="shared" si="4"/>
        <v>0</v>
      </c>
      <c r="AA19" s="20">
        <f t="shared" si="4"/>
        <v>0</v>
      </c>
      <c r="AB19" s="20">
        <f t="shared" si="4"/>
        <v>0</v>
      </c>
      <c r="AC19" s="20">
        <f t="shared" si="4"/>
        <v>0</v>
      </c>
      <c r="AD19" s="20">
        <f t="shared" si="4"/>
        <v>3520.5109999999995</v>
      </c>
    </row>
    <row r="20" spans="2:30" s="11" customFormat="1" ht="18.75" customHeight="1" x14ac:dyDescent="0.2">
      <c r="B20" s="29"/>
      <c r="C20" s="28" t="s">
        <v>44</v>
      </c>
      <c r="D20" s="20">
        <f>1401.4306+4.65</f>
        <v>1406.0806</v>
      </c>
      <c r="E20" s="20">
        <v>14.1739</v>
      </c>
      <c r="F20" s="20">
        <v>0.19800000000000001</v>
      </c>
      <c r="G20" s="20">
        <v>9.9008000000000003</v>
      </c>
      <c r="H20" s="20">
        <v>0.6532</v>
      </c>
      <c r="I20" s="20">
        <v>0.63480000000000003</v>
      </c>
      <c r="J20" s="20">
        <v>34.314799999999998</v>
      </c>
      <c r="K20" s="20"/>
      <c r="L20" s="20">
        <v>1.0994999999999999</v>
      </c>
      <c r="M20" s="20"/>
      <c r="N20" s="20">
        <v>0.12520000000000001</v>
      </c>
      <c r="O20" s="20"/>
      <c r="P20" s="20">
        <v>1.2064999999999999</v>
      </c>
      <c r="Q20" s="20">
        <v>293.30619999999999</v>
      </c>
      <c r="R20" s="20"/>
      <c r="S20" s="20"/>
      <c r="T20" s="20"/>
      <c r="U20" s="20"/>
      <c r="V20" s="20">
        <f>59.3299-0.0158</f>
        <v>59.314100000000003</v>
      </c>
      <c r="W20" s="20">
        <v>145.0829</v>
      </c>
      <c r="X20" s="20">
        <v>7.3933</v>
      </c>
      <c r="Y20" s="20"/>
      <c r="Z20" s="20">
        <v>4.48E-2</v>
      </c>
      <c r="AA20" s="20">
        <v>1.2259</v>
      </c>
      <c r="AB20" s="20"/>
      <c r="AC20" s="20"/>
      <c r="AD20" s="20">
        <f>SUM(D20:AC20)</f>
        <v>1974.7545</v>
      </c>
    </row>
    <row r="21" spans="2:30" s="11" customFormat="1" ht="18.75" customHeight="1" x14ac:dyDescent="0.2">
      <c r="B21" s="29"/>
      <c r="C21" s="28" t="s">
        <v>45</v>
      </c>
      <c r="D21" s="20">
        <f>2080.0191+11.6939</f>
        <v>2091.7130000000002</v>
      </c>
      <c r="E21" s="20">
        <v>322.71409999999997</v>
      </c>
      <c r="F21" s="20">
        <f>89.6052+1.3823</f>
        <v>90.987499999999997</v>
      </c>
      <c r="G21" s="20">
        <v>0.75180000000000002</v>
      </c>
      <c r="H21" s="20">
        <v>52.771299999999997</v>
      </c>
      <c r="I21" s="20">
        <v>8.5541999999999998</v>
      </c>
      <c r="J21" s="20">
        <v>46.540300000000002</v>
      </c>
      <c r="K21" s="20">
        <v>0.98160000000000003</v>
      </c>
      <c r="L21" s="20">
        <v>110.39660000000001</v>
      </c>
      <c r="M21" s="20">
        <v>1.6001000000000001</v>
      </c>
      <c r="N21" s="20">
        <v>0.3221</v>
      </c>
      <c r="O21" s="20">
        <v>0.14699999999999999</v>
      </c>
      <c r="P21" s="20">
        <v>3.6463999999999999</v>
      </c>
      <c r="Q21" s="20">
        <v>68.656899999999993</v>
      </c>
      <c r="R21" s="20">
        <v>1.3089999999999999</v>
      </c>
      <c r="S21" s="20">
        <v>6.17</v>
      </c>
      <c r="T21" s="20">
        <v>2.6939000000000002</v>
      </c>
      <c r="U21" s="20"/>
      <c r="V21" s="20">
        <v>1.7600000000000001E-2</v>
      </c>
      <c r="W21" s="20"/>
      <c r="X21" s="20"/>
      <c r="Y21" s="20">
        <v>0.35870000000000002</v>
      </c>
      <c r="Z21" s="20">
        <v>3.7092000000000001</v>
      </c>
      <c r="AA21" s="20">
        <v>1.4746999999999999</v>
      </c>
      <c r="AB21" s="20">
        <v>121.593</v>
      </c>
      <c r="AC21" s="20">
        <v>4.1860999999999997</v>
      </c>
      <c r="AD21" s="20">
        <f>SUM(D21:AC21)</f>
        <v>2941.2951000000012</v>
      </c>
    </row>
    <row r="22" spans="2:30" s="11" customFormat="1" ht="18.75" customHeight="1" x14ac:dyDescent="0.2">
      <c r="B22" s="30"/>
      <c r="C22" s="28" t="s">
        <v>29</v>
      </c>
      <c r="D22" s="20">
        <f>D20+D21</f>
        <v>3497.7936</v>
      </c>
      <c r="E22" s="20">
        <f t="shared" ref="E22:AC22" si="5">E20+E21</f>
        <v>336.88799999999998</v>
      </c>
      <c r="F22" s="20">
        <f t="shared" si="5"/>
        <v>91.18549999999999</v>
      </c>
      <c r="G22" s="20">
        <f t="shared" si="5"/>
        <v>10.6526</v>
      </c>
      <c r="H22" s="20">
        <f t="shared" si="5"/>
        <v>53.424499999999995</v>
      </c>
      <c r="I22" s="20">
        <f t="shared" si="5"/>
        <v>9.1890000000000001</v>
      </c>
      <c r="J22" s="20">
        <f t="shared" si="5"/>
        <v>80.855099999999993</v>
      </c>
      <c r="K22" s="20">
        <f t="shared" si="5"/>
        <v>0.98160000000000003</v>
      </c>
      <c r="L22" s="20">
        <f t="shared" si="5"/>
        <v>111.49610000000001</v>
      </c>
      <c r="M22" s="20">
        <f t="shared" si="5"/>
        <v>1.6001000000000001</v>
      </c>
      <c r="N22" s="20">
        <f t="shared" si="5"/>
        <v>0.44730000000000003</v>
      </c>
      <c r="O22" s="20">
        <f t="shared" si="5"/>
        <v>0.14699999999999999</v>
      </c>
      <c r="P22" s="20">
        <f t="shared" si="5"/>
        <v>4.8529</v>
      </c>
      <c r="Q22" s="20">
        <f t="shared" si="5"/>
        <v>361.9631</v>
      </c>
      <c r="R22" s="20">
        <f t="shared" si="5"/>
        <v>1.3089999999999999</v>
      </c>
      <c r="S22" s="20">
        <f t="shared" si="5"/>
        <v>6.17</v>
      </c>
      <c r="T22" s="20">
        <f t="shared" si="5"/>
        <v>2.6939000000000002</v>
      </c>
      <c r="U22" s="20">
        <f t="shared" si="5"/>
        <v>0</v>
      </c>
      <c r="V22" s="20">
        <f t="shared" si="5"/>
        <v>59.331700000000005</v>
      </c>
      <c r="W22" s="20">
        <f t="shared" si="5"/>
        <v>145.0829</v>
      </c>
      <c r="X22" s="20">
        <f t="shared" si="5"/>
        <v>7.3933</v>
      </c>
      <c r="Y22" s="20">
        <f t="shared" si="5"/>
        <v>0.35870000000000002</v>
      </c>
      <c r="Z22" s="20">
        <f t="shared" si="5"/>
        <v>3.754</v>
      </c>
      <c r="AA22" s="20">
        <f t="shared" si="5"/>
        <v>2.7005999999999997</v>
      </c>
      <c r="AB22" s="20">
        <f t="shared" si="5"/>
        <v>121.593</v>
      </c>
      <c r="AC22" s="20">
        <f t="shared" si="5"/>
        <v>4.1860999999999997</v>
      </c>
      <c r="AD22" s="20">
        <f>AD20+AD21</f>
        <v>4916.0496000000012</v>
      </c>
    </row>
    <row r="23" spans="2:30" s="11" customFormat="1" ht="18.75" customHeight="1" x14ac:dyDescent="0.2">
      <c r="B23" s="18" t="s">
        <v>46</v>
      </c>
      <c r="C23" s="19"/>
      <c r="D23" s="20">
        <f>D19+D22</f>
        <v>6633.4627999999993</v>
      </c>
      <c r="E23" s="20">
        <f t="shared" ref="E23:AC23" si="6">E19+E22</f>
        <v>337.04929999999996</v>
      </c>
      <c r="F23" s="20">
        <f t="shared" si="6"/>
        <v>91.186699999999988</v>
      </c>
      <c r="G23" s="20">
        <f t="shared" si="6"/>
        <v>10.6526</v>
      </c>
      <c r="H23" s="20">
        <f t="shared" si="6"/>
        <v>58.946799999999996</v>
      </c>
      <c r="I23" s="20">
        <f t="shared" si="6"/>
        <v>9.1890000000000001</v>
      </c>
      <c r="J23" s="20">
        <f t="shared" si="6"/>
        <v>80.855099999999993</v>
      </c>
      <c r="K23" s="20">
        <f t="shared" si="6"/>
        <v>0.98160000000000003</v>
      </c>
      <c r="L23" s="20">
        <f t="shared" si="6"/>
        <v>111.64350000000002</v>
      </c>
      <c r="M23" s="20">
        <f t="shared" si="6"/>
        <v>1.6001000000000001</v>
      </c>
      <c r="N23" s="20">
        <f t="shared" si="6"/>
        <v>0.44730000000000003</v>
      </c>
      <c r="O23" s="20">
        <f t="shared" si="6"/>
        <v>2.9701</v>
      </c>
      <c r="P23" s="20">
        <f t="shared" si="6"/>
        <v>4.8529</v>
      </c>
      <c r="Q23" s="20">
        <f t="shared" si="6"/>
        <v>728.25829999999996</v>
      </c>
      <c r="R23" s="20">
        <f t="shared" si="6"/>
        <v>1.3089999999999999</v>
      </c>
      <c r="S23" s="20">
        <f t="shared" si="6"/>
        <v>6.17</v>
      </c>
      <c r="T23" s="20">
        <f t="shared" si="6"/>
        <v>2.6939000000000002</v>
      </c>
      <c r="U23" s="20">
        <f t="shared" si="6"/>
        <v>9.8912999999999993</v>
      </c>
      <c r="V23" s="20">
        <f t="shared" si="6"/>
        <v>59.331700000000005</v>
      </c>
      <c r="W23" s="20">
        <f t="shared" si="6"/>
        <v>145.0829</v>
      </c>
      <c r="X23" s="20">
        <f t="shared" si="6"/>
        <v>7.3933</v>
      </c>
      <c r="Y23" s="20">
        <f t="shared" si="6"/>
        <v>0.35870000000000002</v>
      </c>
      <c r="Z23" s="20">
        <f t="shared" si="6"/>
        <v>3.754</v>
      </c>
      <c r="AA23" s="20">
        <f t="shared" si="6"/>
        <v>2.7005999999999997</v>
      </c>
      <c r="AB23" s="20">
        <f t="shared" si="6"/>
        <v>121.593</v>
      </c>
      <c r="AC23" s="20">
        <f t="shared" si="6"/>
        <v>4.1860999999999997</v>
      </c>
      <c r="AD23" s="20">
        <f>AD19+AD22</f>
        <v>8436.5606000000007</v>
      </c>
    </row>
    <row r="24" spans="2:30" s="11" customFormat="1" ht="18.75" customHeight="1" x14ac:dyDescent="0.2">
      <c r="B24" s="11" t="s">
        <v>47</v>
      </c>
      <c r="E24" s="31"/>
      <c r="F24" s="31"/>
      <c r="S24" s="11" t="s">
        <v>48</v>
      </c>
    </row>
    <row r="25" spans="2:30" s="11" customFormat="1" ht="18.75" customHeight="1" x14ac:dyDescent="0.2">
      <c r="B25" s="32" t="s">
        <v>49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</row>
    <row r="26" spans="2:30" s="11" customFormat="1" ht="12" x14ac:dyDescent="0.2">
      <c r="C26" s="34"/>
    </row>
    <row r="27" spans="2:30" s="11" customFormat="1" ht="12" x14ac:dyDescent="0.2">
      <c r="C27" s="34" t="s">
        <v>50</v>
      </c>
      <c r="E27" s="31"/>
      <c r="F27" s="31"/>
    </row>
    <row r="28" spans="2:30" s="11" customFormat="1" ht="12" x14ac:dyDescent="0.2">
      <c r="C28" s="34"/>
      <c r="E28" s="31"/>
      <c r="F28" s="31"/>
    </row>
    <row r="29" spans="2:30" s="11" customFormat="1" ht="15" customHeight="1" x14ac:dyDescent="0.2">
      <c r="C29" s="34"/>
      <c r="E29" s="31"/>
      <c r="F29" s="31"/>
    </row>
    <row r="30" spans="2:30" s="11" customFormat="1" ht="12" x14ac:dyDescent="0.2">
      <c r="C30" s="34"/>
      <c r="E30" s="31"/>
      <c r="F30" s="31"/>
    </row>
    <row r="31" spans="2:30" s="11" customFormat="1" ht="12" x14ac:dyDescent="0.2">
      <c r="C31" s="34"/>
      <c r="E31" s="31"/>
      <c r="F31" s="31"/>
    </row>
    <row r="32" spans="2:30" s="11" customFormat="1" ht="12" x14ac:dyDescent="0.2">
      <c r="C32" s="34"/>
      <c r="E32" s="31"/>
      <c r="F32" s="31"/>
    </row>
    <row r="33" spans="3:3" x14ac:dyDescent="0.2">
      <c r="C33" s="35"/>
    </row>
    <row r="34" spans="3:3" x14ac:dyDescent="0.2">
      <c r="C34" s="35"/>
    </row>
    <row r="35" spans="3:3" x14ac:dyDescent="0.2">
      <c r="C35" s="35"/>
    </row>
    <row r="36" spans="3:3" x14ac:dyDescent="0.2">
      <c r="C36" s="35"/>
    </row>
    <row r="37" spans="3:3" x14ac:dyDescent="0.2">
      <c r="C37" s="35"/>
    </row>
    <row r="38" spans="3:3" x14ac:dyDescent="0.2">
      <c r="C38" s="35"/>
    </row>
    <row r="39" spans="3:3" x14ac:dyDescent="0.2">
      <c r="C39" s="35"/>
    </row>
    <row r="40" spans="3:3" x14ac:dyDescent="0.2">
      <c r="C40" s="35"/>
    </row>
  </sheetData>
  <mergeCells count="41">
    <mergeCell ref="B14:C14"/>
    <mergeCell ref="B15:C15"/>
    <mergeCell ref="B17:B22"/>
    <mergeCell ref="B23:C23"/>
    <mergeCell ref="B25:T25"/>
    <mergeCell ref="B8:C8"/>
    <mergeCell ref="B9:C9"/>
    <mergeCell ref="B10:C10"/>
    <mergeCell ref="B11:C11"/>
    <mergeCell ref="B12:C12"/>
    <mergeCell ref="B13:C13"/>
    <mergeCell ref="AA3:AA5"/>
    <mergeCell ref="AB3:AB5"/>
    <mergeCell ref="AC3:AC5"/>
    <mergeCell ref="AD3:AD5"/>
    <mergeCell ref="B6:C6"/>
    <mergeCell ref="B7:C7"/>
    <mergeCell ref="U3:U5"/>
    <mergeCell ref="V3:V5"/>
    <mergeCell ref="W3:W5"/>
    <mergeCell ref="X3:X5"/>
    <mergeCell ref="Y3:Y5"/>
    <mergeCell ref="Z3:Z5"/>
    <mergeCell ref="O3:O5"/>
    <mergeCell ref="P3:P5"/>
    <mergeCell ref="Q3:Q5"/>
    <mergeCell ref="R3:R5"/>
    <mergeCell ref="S3:S5"/>
    <mergeCell ref="T3:T5"/>
    <mergeCell ref="I3:I5"/>
    <mergeCell ref="J3:J5"/>
    <mergeCell ref="K3:K5"/>
    <mergeCell ref="L3:L5"/>
    <mergeCell ref="M3:M5"/>
    <mergeCell ref="N3:N5"/>
    <mergeCell ref="B3:C5"/>
    <mergeCell ref="D3:D5"/>
    <mergeCell ref="E3:E5"/>
    <mergeCell ref="F3:F5"/>
    <mergeCell ref="G3:G5"/>
    <mergeCell ref="H3:H5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５保安林の現況</vt:lpstr>
      <vt:lpstr>'５保安林の現況'!Print_Area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2024-05-09T01:16:06Z</dcterms:created>
  <dcterms:modified xsi:type="dcterms:W3CDTF">2024-05-09T01:17:24Z</dcterms:modified>
</cp:coreProperties>
</file>